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K:\IZOLA\ТехОтдел\All_NoAccess\Алексеенко\Расчеты\"/>
    </mc:Choice>
  </mc:AlternateContent>
  <bookViews>
    <workbookView xWindow="0" yWindow="0" windowWidth="28800" windowHeight="12435"/>
  </bookViews>
  <sheets>
    <sheet name="Расчет согласно СП 41-109-2005" sheetId="1" r:id="rId1"/>
  </sheets>
  <definedNames>
    <definedName name="_xlnm._FilterDatabase" localSheetId="0" hidden="1">'Расчет согласно СП 41-109-2005'!$J$13:$J$18</definedName>
    <definedName name="_xlnm.Extract" localSheetId="0">'Расчет согласно СП 41-109-2005'!$L$21</definedName>
    <definedName name="_xlnm.Criteria" localSheetId="0">'Расчет согласно СП 41-109-2005'!$K$13:$K$18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0" i="1" l="1"/>
  <c r="K3" i="1" l="1"/>
  <c r="K4" i="1"/>
  <c r="K5" i="1"/>
  <c r="G8" i="1" s="1"/>
  <c r="K6" i="1"/>
  <c r="K7" i="1"/>
  <c r="K8" i="1"/>
  <c r="K9" i="1"/>
  <c r="K10" i="1"/>
  <c r="K2" i="1"/>
  <c r="G20" i="1" l="1"/>
  <c r="G17" i="1" l="1"/>
  <c r="G15" i="1" l="1"/>
  <c r="G16" i="1" l="1"/>
  <c r="G18" i="1" l="1"/>
  <c r="G19" i="1" s="1"/>
  <c r="G22" i="1" s="1"/>
  <c r="G23" i="1" s="1"/>
  <c r="G21" i="1" l="1"/>
  <c r="G24" i="1" l="1"/>
  <c r="G25" i="1" s="1"/>
  <c r="G26" i="1" s="1"/>
</calcChain>
</file>

<file path=xl/sharedStrings.xml><?xml version="1.0" encoding="utf-8"?>
<sst xmlns="http://schemas.openxmlformats.org/spreadsheetml/2006/main" count="77" uniqueCount="67">
  <si>
    <t>Показатели</t>
  </si>
  <si>
    <t>Значение</t>
  </si>
  <si>
    <t>Типоразмеры труб Изола.Про</t>
  </si>
  <si>
    <t>Расчетный диаметр трубы Dp, м</t>
  </si>
  <si>
    <t>Наружный диаметр трубы dн, м</t>
  </si>
  <si>
    <t>Толщина стенки трубы s, м</t>
  </si>
  <si>
    <t>Типоразмер трубы Изола.Про</t>
  </si>
  <si>
    <t>Обозначение</t>
  </si>
  <si>
    <t>Ед. изм.</t>
  </si>
  <si>
    <t>Гкал/час</t>
  </si>
  <si>
    <t>Q =</t>
  </si>
  <si>
    <t>Тепловая нагрузка на отопление</t>
  </si>
  <si>
    <t>c =</t>
  </si>
  <si>
    <t>Гкал/час*⁰С</t>
  </si>
  <si>
    <t>Удельная теплоемкость воды</t>
  </si>
  <si>
    <t>⁰С</t>
  </si>
  <si>
    <t>τ1 =</t>
  </si>
  <si>
    <t>τ2 =</t>
  </si>
  <si>
    <t>Температура воды подающего трубопровода</t>
  </si>
  <si>
    <t>Тепрература воды обратного трубопровода</t>
  </si>
  <si>
    <t>м</t>
  </si>
  <si>
    <t>τ =</t>
  </si>
  <si>
    <t>Средняя температура воды в трубопроводе</t>
  </si>
  <si>
    <t>L =</t>
  </si>
  <si>
    <t>Длина трубопровода по проекту</t>
  </si>
  <si>
    <t>Коэффициент эквивалентной шероховатости</t>
  </si>
  <si>
    <t>безразмер.</t>
  </si>
  <si>
    <t>ν =</t>
  </si>
  <si>
    <t>Коэффициент кинематической вязкости воды</t>
  </si>
  <si>
    <t>Типоразмер =</t>
  </si>
  <si>
    <t>Кэ =</t>
  </si>
  <si>
    <t>т/ч</t>
  </si>
  <si>
    <t>G =</t>
  </si>
  <si>
    <t>Расход воды через трубопровод</t>
  </si>
  <si>
    <t>м/с</t>
  </si>
  <si>
    <t>V =</t>
  </si>
  <si>
    <t>Скорость воды</t>
  </si>
  <si>
    <t>Па/м</t>
  </si>
  <si>
    <t>Па</t>
  </si>
  <si>
    <t>Dp =</t>
  </si>
  <si>
    <t>Lэ =</t>
  </si>
  <si>
    <t>Lпр =</t>
  </si>
  <si>
    <t>Приведенная длина трубопровода</t>
  </si>
  <si>
    <t>Эквивалентная длина местных сопротивлений</t>
  </si>
  <si>
    <t>R =</t>
  </si>
  <si>
    <t>∆Р =</t>
  </si>
  <si>
    <t>b =</t>
  </si>
  <si>
    <t>λ =</t>
  </si>
  <si>
    <t xml:space="preserve">Коэффициент сопротивления по длине </t>
  </si>
  <si>
    <t>Число подобия режимов течения</t>
  </si>
  <si>
    <t>Падение давления в системе отопления</t>
  </si>
  <si>
    <t>Исходные данные:</t>
  </si>
  <si>
    <t>Расчетные данные:</t>
  </si>
  <si>
    <t>Rекв =</t>
  </si>
  <si>
    <t>Число Рейнольдса, начало квадратичной области</t>
  </si>
  <si>
    <t>Reф =</t>
  </si>
  <si>
    <t>Фактическое число Рейнольдса</t>
  </si>
  <si>
    <t>Допуск на наружный диаметр трубы ∆dн, м</t>
  </si>
  <si>
    <t>Допуск на толщину стенки трубы ∆s, м</t>
  </si>
  <si>
    <t>τ, ⁰С</t>
  </si>
  <si>
    <t>кг/(см²*м)</t>
  </si>
  <si>
    <t>м²/с</t>
  </si>
  <si>
    <t>мм. вод. ст</t>
  </si>
  <si>
    <t>м. вод. ст</t>
  </si>
  <si>
    <r>
      <t>ν, м</t>
    </r>
    <r>
      <rPr>
        <i/>
        <sz val="12"/>
        <color theme="1"/>
        <rFont val="Calibri"/>
        <family val="2"/>
        <charset val="204"/>
      </rPr>
      <t>²</t>
    </r>
    <r>
      <rPr>
        <i/>
        <sz val="12"/>
        <color theme="1"/>
        <rFont val="Times New Roman"/>
        <family val="1"/>
        <charset val="204"/>
      </rPr>
      <t>/с</t>
    </r>
  </si>
  <si>
    <t>Удельные потери давления на трение</t>
  </si>
  <si>
    <t>Расчетный диаметр трубы Изола.Про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</si>
</sst>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0.0E+00"/>
    <numFmt numFmtId="168" formatCode="0E+00"/>
  </numFmts>
  <fonts count="10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b/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1" fontId="0" fillId="0" borderId="0" xfId="0" applyNumberForma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166" fontId="3" fillId="2" borderId="6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2" fontId="3" fillId="0" borderId="2" xfId="0" applyNumberFormat="1" applyFont="1" applyFill="1" applyBorder="1" applyAlignment="1">
      <alignment horizontal="center" vertical="center"/>
    </xf>
    <xf numFmtId="1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G7" fmlaRange="$J$2:$J$10" sel="1" val="0"/>
</file>

<file path=xl/ctrlProps/ctrlProp2.xml><?xml version="1.0" encoding="utf-8"?>
<formControlPr xmlns="http://schemas.microsoft.com/office/spreadsheetml/2009/9/main" objectType="Drop" dropStyle="combo" dx="16" fmlaLink="G9" fmlaRange="$J$13:$J$18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6</xdr:col>
          <xdr:colOff>952500</xdr:colOff>
          <xdr:row>6</xdr:row>
          <xdr:rowOff>219075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19050</xdr:rowOff>
        </xdr:from>
        <xdr:to>
          <xdr:col>6</xdr:col>
          <xdr:colOff>971550</xdr:colOff>
          <xdr:row>8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H38"/>
  <sheetViews>
    <sheetView tabSelected="1" zoomScale="90" zoomScaleNormal="90" zoomScaleSheetLayoutView="90" workbookViewId="0">
      <selection activeCell="M21" sqref="M21"/>
    </sheetView>
  </sheetViews>
  <sheetFormatPr defaultRowHeight="15" x14ac:dyDescent="0.25"/>
  <cols>
    <col min="1" max="1" width="2.85546875" customWidth="1"/>
    <col min="2" max="2" width="8.5703125" customWidth="1"/>
    <col min="3" max="3" width="10.7109375" customWidth="1"/>
    <col min="5" max="5" width="34" customWidth="1"/>
    <col min="6" max="6" width="19.7109375" customWidth="1"/>
    <col min="7" max="7" width="14.7109375" customWidth="1"/>
    <col min="8" max="8" width="17.28515625" customWidth="1"/>
    <col min="9" max="9" width="8.42578125" customWidth="1"/>
    <col min="10" max="10" width="19.85546875" customWidth="1"/>
    <col min="11" max="11" width="21.42578125" customWidth="1"/>
    <col min="12" max="12" width="21.5703125" customWidth="1"/>
    <col min="13" max="13" width="24.28515625" customWidth="1"/>
    <col min="14" max="14" width="18.28515625" customWidth="1"/>
    <col min="15" max="15" width="21.85546875" customWidth="1"/>
    <col min="16" max="16" width="19.7109375" customWidth="1"/>
    <col min="17" max="17" width="22.85546875" customWidth="1"/>
    <col min="18" max="18" width="21.28515625" customWidth="1"/>
    <col min="19" max="19" width="19.85546875" customWidth="1"/>
    <col min="20" max="20" width="19.5703125" customWidth="1"/>
    <col min="21" max="21" width="6.28515625" customWidth="1"/>
    <col min="23" max="23" width="10.85546875" customWidth="1"/>
    <col min="24" max="24" width="8.28515625" customWidth="1"/>
    <col min="25" max="25" width="7.7109375" customWidth="1"/>
    <col min="26" max="26" width="6.28515625" customWidth="1"/>
    <col min="27" max="27" width="9.140625" customWidth="1"/>
    <col min="28" max="28" width="6" customWidth="1"/>
    <col min="30" max="30" width="14.140625" customWidth="1"/>
    <col min="31" max="31" width="11.28515625" customWidth="1"/>
    <col min="32" max="32" width="22.85546875" customWidth="1"/>
    <col min="34" max="34" width="13.5703125" customWidth="1"/>
    <col min="36" max="36" width="24.140625" customWidth="1"/>
    <col min="37" max="37" width="13.42578125" customWidth="1"/>
    <col min="38" max="38" width="10.7109375" customWidth="1"/>
  </cols>
  <sheetData>
    <row r="1" spans="1:15" ht="32.25" customHeight="1" x14ac:dyDescent="0.25">
      <c r="A1" s="65" t="s">
        <v>0</v>
      </c>
      <c r="B1" s="65"/>
      <c r="C1" s="65"/>
      <c r="D1" s="65"/>
      <c r="E1" s="65"/>
      <c r="F1" s="44" t="s">
        <v>7</v>
      </c>
      <c r="G1" s="45" t="s">
        <v>1</v>
      </c>
      <c r="H1" s="46" t="s">
        <v>8</v>
      </c>
      <c r="I1" s="3"/>
      <c r="J1" s="34" t="s">
        <v>2</v>
      </c>
      <c r="K1" s="34" t="s">
        <v>3</v>
      </c>
      <c r="L1" s="34" t="s">
        <v>4</v>
      </c>
      <c r="M1" s="35" t="s">
        <v>57</v>
      </c>
      <c r="N1" s="34" t="s">
        <v>5</v>
      </c>
      <c r="O1" s="35" t="s">
        <v>58</v>
      </c>
    </row>
    <row r="2" spans="1:15" ht="28.5" customHeight="1" x14ac:dyDescent="0.25">
      <c r="A2" s="66" t="s">
        <v>51</v>
      </c>
      <c r="B2" s="67"/>
      <c r="C2" s="67"/>
      <c r="D2" s="67"/>
      <c r="E2" s="67"/>
      <c r="F2" s="67"/>
      <c r="G2" s="67"/>
      <c r="H2" s="68"/>
      <c r="J2" s="51">
        <v>40</v>
      </c>
      <c r="K2" s="51">
        <f>0.5*(2*L2+M2-4*N2-2*O2)</f>
        <v>3.2000000000000001E-2</v>
      </c>
      <c r="L2" s="27">
        <v>0.04</v>
      </c>
      <c r="M2" s="26">
        <v>2.0000000000000001E-4</v>
      </c>
      <c r="N2" s="28">
        <v>4.0000000000000001E-3</v>
      </c>
      <c r="O2" s="26">
        <v>1E-4</v>
      </c>
    </row>
    <row r="3" spans="1:15" ht="22.5" customHeight="1" x14ac:dyDescent="0.25">
      <c r="A3" s="54" t="s">
        <v>11</v>
      </c>
      <c r="B3" s="55"/>
      <c r="C3" s="55"/>
      <c r="D3" s="55"/>
      <c r="E3" s="56"/>
      <c r="F3" s="22" t="s">
        <v>10</v>
      </c>
      <c r="G3" s="15">
        <v>1</v>
      </c>
      <c r="H3" s="6" t="s">
        <v>9</v>
      </c>
      <c r="J3" s="51">
        <v>50</v>
      </c>
      <c r="K3" s="51">
        <f t="shared" ref="K3:K10" si="0">0.5*(2*L3+M3-4*N3-2*O3)</f>
        <v>4.0500000000000001E-2</v>
      </c>
      <c r="L3" s="27">
        <v>4.7699999999999999E-2</v>
      </c>
      <c r="M3" s="26">
        <v>2.0000000000000001E-4</v>
      </c>
      <c r="N3" s="28">
        <v>3.5999999999999999E-3</v>
      </c>
      <c r="O3" s="26">
        <v>1E-4</v>
      </c>
    </row>
    <row r="4" spans="1:15" ht="20.25" x14ac:dyDescent="0.3">
      <c r="A4" s="69" t="s">
        <v>14</v>
      </c>
      <c r="B4" s="70"/>
      <c r="C4" s="70"/>
      <c r="D4" s="70"/>
      <c r="E4" s="71"/>
      <c r="F4" s="23" t="s">
        <v>12</v>
      </c>
      <c r="G4" s="16">
        <v>1</v>
      </c>
      <c r="H4" s="5" t="s">
        <v>13</v>
      </c>
      <c r="J4" s="51">
        <v>63</v>
      </c>
      <c r="K4" s="51">
        <f t="shared" si="0"/>
        <v>5.0550000000000005E-2</v>
      </c>
      <c r="L4" s="27">
        <v>5.8500000000000003E-2</v>
      </c>
      <c r="M4" s="26">
        <v>5.0000000000000001E-4</v>
      </c>
      <c r="N4" s="28">
        <v>4.0000000000000001E-3</v>
      </c>
      <c r="O4" s="26">
        <v>2.0000000000000001E-4</v>
      </c>
    </row>
    <row r="5" spans="1:15" ht="20.25" x14ac:dyDescent="0.3">
      <c r="A5" s="54" t="s">
        <v>18</v>
      </c>
      <c r="B5" s="72"/>
      <c r="C5" s="72"/>
      <c r="D5" s="72"/>
      <c r="E5" s="73"/>
      <c r="F5" s="22" t="s">
        <v>16</v>
      </c>
      <c r="G5" s="16">
        <v>95</v>
      </c>
      <c r="H5" s="5" t="s">
        <v>15</v>
      </c>
      <c r="I5" s="2"/>
      <c r="J5" s="51">
        <v>75</v>
      </c>
      <c r="K5" s="51">
        <f t="shared" si="0"/>
        <v>6.0400000000000002E-2</v>
      </c>
      <c r="L5" s="27">
        <v>6.9500000000000006E-2</v>
      </c>
      <c r="M5" s="26">
        <v>5.9999999999999995E-4</v>
      </c>
      <c r="N5" s="28">
        <v>4.5999999999999999E-3</v>
      </c>
      <c r="O5" s="26">
        <v>2.0000000000000001E-4</v>
      </c>
    </row>
    <row r="6" spans="1:15" ht="20.25" x14ac:dyDescent="0.3">
      <c r="A6" s="54" t="s">
        <v>19</v>
      </c>
      <c r="B6" s="72"/>
      <c r="C6" s="72"/>
      <c r="D6" s="72"/>
      <c r="E6" s="73"/>
      <c r="F6" s="22" t="s">
        <v>17</v>
      </c>
      <c r="G6" s="16">
        <v>70</v>
      </c>
      <c r="H6" s="5" t="s">
        <v>15</v>
      </c>
      <c r="I6" s="2"/>
      <c r="J6" s="51">
        <v>90</v>
      </c>
      <c r="K6" s="51">
        <f t="shared" si="0"/>
        <v>7.2050000000000017E-2</v>
      </c>
      <c r="L6" s="27">
        <v>8.4000000000000005E-2</v>
      </c>
      <c r="M6" s="26">
        <v>6.9999999999999999E-4</v>
      </c>
      <c r="N6" s="28">
        <v>6.0000000000000001E-3</v>
      </c>
      <c r="O6" s="26">
        <v>2.9999999999999997E-4</v>
      </c>
    </row>
    <row r="7" spans="1:15" ht="20.25" x14ac:dyDescent="0.25">
      <c r="A7" s="54" t="s">
        <v>6</v>
      </c>
      <c r="B7" s="55"/>
      <c r="C7" s="55"/>
      <c r="D7" s="55"/>
      <c r="E7" s="56"/>
      <c r="F7" s="24" t="s">
        <v>29</v>
      </c>
      <c r="G7" s="15">
        <v>1</v>
      </c>
      <c r="H7" s="6" t="s">
        <v>26</v>
      </c>
      <c r="I7" s="2"/>
      <c r="J7" s="51">
        <v>110</v>
      </c>
      <c r="K7" s="51">
        <f t="shared" si="0"/>
        <v>8.8050000000000017E-2</v>
      </c>
      <c r="L7" s="27">
        <v>0.10100000000000001</v>
      </c>
      <c r="M7" s="26">
        <v>8.9999999999999998E-4</v>
      </c>
      <c r="N7" s="28">
        <v>6.4999999999999997E-3</v>
      </c>
      <c r="O7" s="26">
        <v>4.0000000000000002E-4</v>
      </c>
    </row>
    <row r="8" spans="1:15" ht="20.25" x14ac:dyDescent="0.25">
      <c r="A8" s="54" t="s">
        <v>66</v>
      </c>
      <c r="B8" s="55"/>
      <c r="C8" s="55"/>
      <c r="D8" s="55"/>
      <c r="E8" s="56"/>
      <c r="F8" s="22" t="s">
        <v>39</v>
      </c>
      <c r="G8" s="36">
        <f>INDEX(K2:K10,G7)</f>
        <v>3.2000000000000001E-2</v>
      </c>
      <c r="H8" s="7" t="s">
        <v>20</v>
      </c>
      <c r="J8" s="51">
        <v>125</v>
      </c>
      <c r="K8" s="51">
        <f t="shared" si="0"/>
        <v>0.10245000000000001</v>
      </c>
      <c r="L8" s="27">
        <v>0.11600000000000001</v>
      </c>
      <c r="M8" s="26">
        <v>8.9999999999999998E-4</v>
      </c>
      <c r="N8" s="28">
        <v>6.7999999999999996E-3</v>
      </c>
      <c r="O8" s="26">
        <v>4.0000000000000002E-4</v>
      </c>
    </row>
    <row r="9" spans="1:15" ht="20.25" x14ac:dyDescent="0.3">
      <c r="A9" s="54" t="s">
        <v>22</v>
      </c>
      <c r="B9" s="72"/>
      <c r="C9" s="72"/>
      <c r="D9" s="72"/>
      <c r="E9" s="73"/>
      <c r="F9" s="22" t="s">
        <v>21</v>
      </c>
      <c r="G9" s="15">
        <v>4</v>
      </c>
      <c r="H9" s="5" t="s">
        <v>15</v>
      </c>
      <c r="I9" s="2"/>
      <c r="J9" s="51">
        <v>140</v>
      </c>
      <c r="K9" s="51">
        <f t="shared" si="0"/>
        <v>0.11285000000000001</v>
      </c>
      <c r="L9" s="27">
        <v>0.127</v>
      </c>
      <c r="M9" s="26">
        <v>8.9999999999999998E-4</v>
      </c>
      <c r="N9" s="28">
        <v>7.1000000000000004E-3</v>
      </c>
      <c r="O9" s="26">
        <v>4.0000000000000002E-4</v>
      </c>
    </row>
    <row r="10" spans="1:15" ht="20.25" x14ac:dyDescent="0.25">
      <c r="A10" s="54" t="s">
        <v>28</v>
      </c>
      <c r="B10" s="55"/>
      <c r="C10" s="55"/>
      <c r="D10" s="55"/>
      <c r="E10" s="56"/>
      <c r="F10" s="25" t="s">
        <v>27</v>
      </c>
      <c r="G10" s="47">
        <f>INDEX(K13:K18,G9)</f>
        <v>4.0999999999999999E-7</v>
      </c>
      <c r="H10" s="12" t="s">
        <v>61</v>
      </c>
      <c r="I10" s="2"/>
      <c r="J10" s="51">
        <v>160</v>
      </c>
      <c r="K10" s="51">
        <f t="shared" si="0"/>
        <v>0.12905</v>
      </c>
      <c r="L10" s="29">
        <v>0.14399999999999999</v>
      </c>
      <c r="M10" s="26">
        <v>8.9999999999999998E-4</v>
      </c>
      <c r="N10" s="29">
        <v>7.4999999999999997E-3</v>
      </c>
      <c r="O10" s="26">
        <v>4.0000000000000002E-4</v>
      </c>
    </row>
    <row r="11" spans="1:15" ht="20.25" customHeight="1" x14ac:dyDescent="0.25">
      <c r="A11" s="54" t="s">
        <v>25</v>
      </c>
      <c r="B11" s="55"/>
      <c r="C11" s="55"/>
      <c r="D11" s="55"/>
      <c r="E11" s="56"/>
      <c r="F11" s="25" t="s">
        <v>30</v>
      </c>
      <c r="G11" s="17">
        <v>6.9999999999999999E-6</v>
      </c>
      <c r="H11" s="6" t="s">
        <v>20</v>
      </c>
      <c r="J11" s="30"/>
      <c r="K11" s="30"/>
      <c r="L11" s="30"/>
      <c r="M11" s="30"/>
      <c r="N11" s="30"/>
      <c r="O11" s="30"/>
    </row>
    <row r="12" spans="1:15" ht="20.25" x14ac:dyDescent="0.25">
      <c r="A12" s="54" t="s">
        <v>24</v>
      </c>
      <c r="B12" s="55"/>
      <c r="C12" s="55"/>
      <c r="D12" s="55"/>
      <c r="E12" s="56"/>
      <c r="F12" s="25" t="s">
        <v>23</v>
      </c>
      <c r="G12" s="15">
        <v>100</v>
      </c>
      <c r="H12" s="6" t="s">
        <v>20</v>
      </c>
      <c r="J12" s="48" t="s">
        <v>59</v>
      </c>
      <c r="K12" s="48" t="s">
        <v>64</v>
      </c>
      <c r="L12" s="30"/>
      <c r="M12" s="30"/>
      <c r="N12" s="30"/>
      <c r="O12" s="30"/>
    </row>
    <row r="13" spans="1:15" ht="24.75" customHeight="1" x14ac:dyDescent="0.25">
      <c r="A13" s="66" t="s">
        <v>52</v>
      </c>
      <c r="B13" s="67"/>
      <c r="C13" s="67"/>
      <c r="D13" s="67"/>
      <c r="E13" s="67"/>
      <c r="F13" s="67"/>
      <c r="G13" s="67"/>
      <c r="H13" s="68"/>
      <c r="J13" s="49">
        <v>40</v>
      </c>
      <c r="K13" s="50">
        <v>6.6000000000000003E-7</v>
      </c>
      <c r="L13" s="30"/>
      <c r="M13" s="30"/>
      <c r="N13" s="30"/>
      <c r="O13" s="30"/>
    </row>
    <row r="14" spans="1:15" ht="20.25" x14ac:dyDescent="0.25">
      <c r="A14" s="54" t="s">
        <v>33</v>
      </c>
      <c r="B14" s="55"/>
      <c r="C14" s="55"/>
      <c r="D14" s="55"/>
      <c r="E14" s="56"/>
      <c r="F14" s="25" t="s">
        <v>32</v>
      </c>
      <c r="G14" s="15">
        <f>G3/((G5-G6)*G4)</f>
        <v>0.04</v>
      </c>
      <c r="H14" s="6" t="s">
        <v>31</v>
      </c>
      <c r="J14" s="51">
        <v>50</v>
      </c>
      <c r="K14" s="50">
        <v>5.5000000000000003E-7</v>
      </c>
      <c r="L14" s="30"/>
      <c r="M14" s="30"/>
      <c r="N14" s="30"/>
      <c r="O14" s="30"/>
    </row>
    <row r="15" spans="1:15" ht="20.25" x14ac:dyDescent="0.25">
      <c r="A15" s="54" t="s">
        <v>36</v>
      </c>
      <c r="B15" s="55"/>
      <c r="C15" s="55"/>
      <c r="D15" s="55"/>
      <c r="E15" s="56"/>
      <c r="F15" s="25" t="s">
        <v>35</v>
      </c>
      <c r="G15" s="18">
        <f>(4*G14)/(3.14151*3600*G8*G8)</f>
        <v>1.3815896743215135E-2</v>
      </c>
      <c r="H15" s="8" t="s">
        <v>34</v>
      </c>
      <c r="I15" s="2"/>
      <c r="J15" s="51">
        <v>60</v>
      </c>
      <c r="K15" s="50">
        <v>4.7E-7</v>
      </c>
      <c r="L15" s="30"/>
      <c r="M15" s="30"/>
      <c r="N15" s="30"/>
      <c r="O15" s="30"/>
    </row>
    <row r="16" spans="1:15" ht="20.25" x14ac:dyDescent="0.25">
      <c r="A16" s="54" t="s">
        <v>56</v>
      </c>
      <c r="B16" s="55"/>
      <c r="C16" s="55"/>
      <c r="D16" s="55"/>
      <c r="E16" s="56"/>
      <c r="F16" s="25" t="s">
        <v>55</v>
      </c>
      <c r="G16" s="19">
        <f>(G8*G15)/G10</f>
        <v>1078.3138921533764</v>
      </c>
      <c r="H16" s="6" t="s">
        <v>26</v>
      </c>
      <c r="J16" s="51">
        <v>70</v>
      </c>
      <c r="K16" s="50">
        <v>4.0999999999999999E-7</v>
      </c>
      <c r="L16" s="30"/>
      <c r="M16" s="30"/>
      <c r="N16" s="30"/>
      <c r="O16" s="30"/>
    </row>
    <row r="17" spans="1:33" ht="20.25" x14ac:dyDescent="0.25">
      <c r="A17" s="54" t="s">
        <v>54</v>
      </c>
      <c r="B17" s="55"/>
      <c r="C17" s="55"/>
      <c r="D17" s="55"/>
      <c r="E17" s="56"/>
      <c r="F17" s="25" t="s">
        <v>53</v>
      </c>
      <c r="G17" s="19">
        <f>(500*G8)/G11</f>
        <v>2285714.2857142859</v>
      </c>
      <c r="H17" s="6" t="s">
        <v>26</v>
      </c>
      <c r="J17" s="51">
        <v>80</v>
      </c>
      <c r="K17" s="50">
        <v>3.5999999999999999E-7</v>
      </c>
      <c r="L17" s="30"/>
      <c r="M17" s="30"/>
      <c r="N17" s="30"/>
      <c r="O17" s="30"/>
    </row>
    <row r="18" spans="1:33" ht="20.25" x14ac:dyDescent="0.25">
      <c r="A18" s="54" t="s">
        <v>49</v>
      </c>
      <c r="B18" s="55"/>
      <c r="C18" s="55"/>
      <c r="D18" s="55"/>
      <c r="E18" s="56"/>
      <c r="F18" s="25" t="s">
        <v>46</v>
      </c>
      <c r="G18" s="20">
        <f>1+(LOG10(G16)/LOG10(G17))</f>
        <v>1.4769200716260356</v>
      </c>
      <c r="H18" s="6" t="s">
        <v>26</v>
      </c>
      <c r="J18" s="51">
        <v>90</v>
      </c>
      <c r="K18" s="50">
        <v>3.2000000000000001E-7</v>
      </c>
      <c r="L18" s="30"/>
      <c r="M18" s="30"/>
      <c r="N18" s="30"/>
      <c r="O18" s="30"/>
    </row>
    <row r="19" spans="1:33" ht="20.25" x14ac:dyDescent="0.25">
      <c r="A19" s="54" t="s">
        <v>48</v>
      </c>
      <c r="B19" s="55"/>
      <c r="C19" s="55"/>
      <c r="D19" s="55"/>
      <c r="E19" s="56"/>
      <c r="F19" s="25" t="s">
        <v>47</v>
      </c>
      <c r="G19" s="36">
        <f>((((G18/2)+((1.312*(2-G18)*(LOG10((3.7*G8)/G11)))/((LOG10(G16))-1)))*0.5)/(LOG10((3.7*G8)/G11)))^2</f>
        <v>6.5603031987061536E-2</v>
      </c>
      <c r="H19" s="6" t="s">
        <v>26</v>
      </c>
      <c r="L19" s="37"/>
      <c r="M19" s="37"/>
      <c r="N19" s="37"/>
      <c r="O19" s="37"/>
    </row>
    <row r="20" spans="1:33" ht="20.25" x14ac:dyDescent="0.25">
      <c r="A20" s="54" t="s">
        <v>43</v>
      </c>
      <c r="B20" s="55"/>
      <c r="C20" s="55"/>
      <c r="D20" s="55"/>
      <c r="E20" s="56"/>
      <c r="F20" s="25" t="s">
        <v>40</v>
      </c>
      <c r="G20" s="15">
        <f>G12*0.3</f>
        <v>30</v>
      </c>
      <c r="H20" s="6" t="s">
        <v>20</v>
      </c>
      <c r="L20" s="38"/>
      <c r="M20" s="37"/>
      <c r="N20" s="38"/>
      <c r="O20" s="37"/>
    </row>
    <row r="21" spans="1:33" ht="20.25" x14ac:dyDescent="0.25">
      <c r="A21" s="54" t="s">
        <v>42</v>
      </c>
      <c r="B21" s="55"/>
      <c r="C21" s="55"/>
      <c r="D21" s="55"/>
      <c r="E21" s="56"/>
      <c r="F21" s="25" t="s">
        <v>41</v>
      </c>
      <c r="G21" s="15">
        <f>G12+G20</f>
        <v>130</v>
      </c>
      <c r="H21" s="6" t="s">
        <v>20</v>
      </c>
      <c r="L21" s="38"/>
      <c r="M21" s="37"/>
      <c r="N21" s="37"/>
      <c r="O21" s="37"/>
    </row>
    <row r="22" spans="1:33" ht="20.25" x14ac:dyDescent="0.25">
      <c r="A22" s="57" t="s">
        <v>65</v>
      </c>
      <c r="B22" s="58"/>
      <c r="C22" s="58"/>
      <c r="D22" s="58"/>
      <c r="E22" s="59"/>
      <c r="F22" s="63" t="s">
        <v>44</v>
      </c>
      <c r="G22" s="42">
        <f>1000*(G19*G15*G15)/(2*G8)</f>
        <v>0.19566002074383193</v>
      </c>
      <c r="H22" s="10" t="s">
        <v>37</v>
      </c>
      <c r="L22" s="39"/>
      <c r="M22" s="38"/>
      <c r="N22" s="39"/>
      <c r="O22" s="38"/>
    </row>
    <row r="23" spans="1:33" ht="19.5" customHeight="1" x14ac:dyDescent="0.25">
      <c r="A23" s="60"/>
      <c r="B23" s="61"/>
      <c r="C23" s="61"/>
      <c r="D23" s="61"/>
      <c r="E23" s="62"/>
      <c r="F23" s="64"/>
      <c r="G23" s="43">
        <f>G22*0.00001</f>
        <v>1.9566002074383193E-6</v>
      </c>
      <c r="H23" s="21" t="s">
        <v>60</v>
      </c>
      <c r="L23" s="39"/>
      <c r="M23" s="37"/>
      <c r="N23" s="39"/>
      <c r="O23" s="39"/>
    </row>
    <row r="24" spans="1:33" ht="17.25" customHeight="1" x14ac:dyDescent="0.25">
      <c r="A24" s="52" t="s">
        <v>50</v>
      </c>
      <c r="B24" s="52"/>
      <c r="C24" s="52"/>
      <c r="D24" s="52"/>
      <c r="E24" s="52"/>
      <c r="F24" s="53" t="s">
        <v>45</v>
      </c>
      <c r="G24" s="31">
        <f>G22*G21</f>
        <v>25.435802696698151</v>
      </c>
      <c r="H24" s="11" t="s">
        <v>38</v>
      </c>
      <c r="I24" s="2"/>
      <c r="L24" s="39"/>
      <c r="M24" s="37"/>
      <c r="N24" s="39"/>
      <c r="O24" s="39"/>
    </row>
    <row r="25" spans="1:33" ht="17.25" customHeight="1" x14ac:dyDescent="0.25">
      <c r="A25" s="52"/>
      <c r="B25" s="52"/>
      <c r="C25" s="52"/>
      <c r="D25" s="52"/>
      <c r="E25" s="52"/>
      <c r="F25" s="53"/>
      <c r="G25" s="33">
        <f>G24*0.1019716213</f>
        <v>2.5937300400492225</v>
      </c>
      <c r="H25" s="21" t="s">
        <v>62</v>
      </c>
      <c r="I25" s="2"/>
      <c r="L25" s="39"/>
      <c r="M25" s="37"/>
      <c r="N25" s="39"/>
      <c r="O25" s="39"/>
    </row>
    <row r="26" spans="1:33" ht="18" customHeight="1" x14ac:dyDescent="0.25">
      <c r="A26" s="52"/>
      <c r="B26" s="52"/>
      <c r="C26" s="52"/>
      <c r="D26" s="52"/>
      <c r="E26" s="52"/>
      <c r="F26" s="53"/>
      <c r="G26" s="32">
        <f>G25*0.001</f>
        <v>2.5937300400492224E-3</v>
      </c>
      <c r="H26" s="21" t="s">
        <v>63</v>
      </c>
      <c r="J26" s="2"/>
      <c r="K26" s="2"/>
      <c r="L26" s="39"/>
      <c r="M26" s="40"/>
      <c r="N26" s="39"/>
      <c r="O26" s="39"/>
    </row>
    <row r="27" spans="1:33" ht="15.75" x14ac:dyDescent="0.25">
      <c r="I27" s="2"/>
      <c r="J27" s="2"/>
      <c r="K27" s="2"/>
      <c r="L27" s="40"/>
      <c r="M27" s="40"/>
      <c r="N27" s="40"/>
      <c r="O27" s="39"/>
      <c r="P27" s="2"/>
      <c r="Q27" s="2"/>
      <c r="R27" s="2"/>
      <c r="S27" s="2"/>
      <c r="T27" s="2"/>
    </row>
    <row r="28" spans="1:33" x14ac:dyDescent="0.25">
      <c r="I28" s="2"/>
      <c r="J28" s="2"/>
      <c r="L28" s="37"/>
      <c r="M28" s="40"/>
      <c r="N28" s="41"/>
      <c r="O28" s="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3" x14ac:dyDescent="0.25">
      <c r="C29" s="9"/>
      <c r="D29" s="14"/>
      <c r="E29" s="9"/>
      <c r="F29" s="9"/>
      <c r="G29" s="9"/>
      <c r="H29" s="9"/>
      <c r="I29" s="13"/>
      <c r="J29" s="2"/>
      <c r="L29" s="37"/>
      <c r="M29" s="40"/>
      <c r="N29" s="4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3" x14ac:dyDescent="0.25">
      <c r="I30" s="9"/>
      <c r="J30" s="2"/>
      <c r="L30" s="37"/>
      <c r="M30" s="40"/>
      <c r="N30" s="4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3" ht="18" customHeight="1" x14ac:dyDescent="0.25">
      <c r="C31" s="9"/>
      <c r="D31" s="14"/>
      <c r="E31" s="9"/>
      <c r="F31" s="9"/>
      <c r="G31" s="9"/>
      <c r="H31" s="9"/>
      <c r="I31" s="9"/>
      <c r="J31" s="9"/>
      <c r="K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C31" s="1"/>
      <c r="AD31" s="1"/>
      <c r="AE31" s="1"/>
      <c r="AF31" s="1"/>
      <c r="AG31" s="4"/>
    </row>
    <row r="32" spans="1:33" x14ac:dyDescent="0.25">
      <c r="C32" s="9"/>
      <c r="D32" s="14"/>
      <c r="E32" s="9"/>
      <c r="F32" s="9"/>
      <c r="G32" s="9"/>
      <c r="H32" s="9"/>
      <c r="I32" s="9"/>
      <c r="J32" s="9"/>
      <c r="K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C32" s="1"/>
      <c r="AD32" s="1"/>
      <c r="AE32" s="1"/>
      <c r="AF32" s="1"/>
      <c r="AG32" s="4"/>
    </row>
    <row r="33" spans="2:34" x14ac:dyDescent="0.25">
      <c r="B33" s="9"/>
      <c r="C33" s="9"/>
      <c r="D33" s="9"/>
      <c r="E33" s="14"/>
      <c r="F33" s="14"/>
      <c r="G33" s="9"/>
      <c r="H33" s="9"/>
      <c r="I33" s="2"/>
      <c r="J33" s="9"/>
      <c r="K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D33" s="1"/>
      <c r="AE33" s="1"/>
      <c r="AF33" s="1"/>
      <c r="AG33" s="1"/>
      <c r="AH33" s="4"/>
    </row>
    <row r="34" spans="2:34" x14ac:dyDescent="0.25">
      <c r="B34" s="2"/>
      <c r="C34" s="2"/>
      <c r="D34" s="2"/>
      <c r="E34" s="2"/>
      <c r="F34" s="2"/>
      <c r="G34" s="2"/>
      <c r="H34" s="2"/>
      <c r="I34" s="2"/>
      <c r="J34" s="9"/>
      <c r="K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D34" s="1"/>
      <c r="AE34" s="1"/>
      <c r="AF34" s="1"/>
      <c r="AG34" s="1"/>
      <c r="AH34" s="4"/>
    </row>
    <row r="35" spans="2:34" x14ac:dyDescent="0.25">
      <c r="B35" s="2"/>
      <c r="C35" s="2"/>
      <c r="D35" s="2"/>
      <c r="E35" s="2"/>
      <c r="F35" s="2"/>
      <c r="G35" s="2"/>
      <c r="H35" s="2"/>
      <c r="J35" s="2"/>
      <c r="K35" s="2"/>
      <c r="L35" s="2"/>
      <c r="M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D35" s="1"/>
      <c r="AE35" s="1"/>
      <c r="AF35" s="1"/>
      <c r="AG35" s="1"/>
      <c r="AH35" s="4"/>
    </row>
    <row r="36" spans="2:34" x14ac:dyDescent="0.25">
      <c r="J36" s="2"/>
      <c r="K36" s="2"/>
      <c r="L36" s="2"/>
      <c r="M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D36" s="1"/>
      <c r="AE36" s="1"/>
      <c r="AF36" s="1"/>
      <c r="AG36" s="1"/>
      <c r="AH36" s="4"/>
    </row>
    <row r="37" spans="2:34" x14ac:dyDescent="0.25"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D37" s="1"/>
      <c r="AE37" s="1"/>
      <c r="AF37" s="1"/>
      <c r="AG37" s="1"/>
      <c r="AH37" s="4"/>
    </row>
    <row r="38" spans="2:34" x14ac:dyDescent="0.25">
      <c r="U38" s="2"/>
      <c r="V38" s="2"/>
      <c r="W38" s="2"/>
      <c r="X38" s="2"/>
      <c r="Y38" s="2"/>
      <c r="Z38" s="2"/>
      <c r="AA38" s="2"/>
      <c r="AB38" s="2"/>
      <c r="AD38" s="1"/>
      <c r="AE38" s="1"/>
      <c r="AF38" s="1"/>
      <c r="AG38" s="1"/>
      <c r="AH38" s="4"/>
    </row>
  </sheetData>
  <dataConsolidate>
    <dataRefs count="1">
      <dataRef ref="J14:J19" sheet="Расчет согласно СП 41-109-2005"/>
    </dataRefs>
  </dataConsolidate>
  <mergeCells count="25">
    <mergeCell ref="A1:E1"/>
    <mergeCell ref="A2:H2"/>
    <mergeCell ref="A4:E4"/>
    <mergeCell ref="A5:E5"/>
    <mergeCell ref="A18:E18"/>
    <mergeCell ref="A3:E3"/>
    <mergeCell ref="A6:E6"/>
    <mergeCell ref="A13:H13"/>
    <mergeCell ref="A8:E8"/>
    <mergeCell ref="A7:E7"/>
    <mergeCell ref="A12:E12"/>
    <mergeCell ref="A11:E11"/>
    <mergeCell ref="A9:E9"/>
    <mergeCell ref="A10:E10"/>
    <mergeCell ref="A24:E26"/>
    <mergeCell ref="F24:F26"/>
    <mergeCell ref="A16:E16"/>
    <mergeCell ref="A14:E14"/>
    <mergeCell ref="A21:E21"/>
    <mergeCell ref="A15:E15"/>
    <mergeCell ref="A17:E17"/>
    <mergeCell ref="A19:E19"/>
    <mergeCell ref="A20:E20"/>
    <mergeCell ref="A22:E23"/>
    <mergeCell ref="F22:F23"/>
  </mergeCells>
  <pageMargins left="0.7" right="0.7" top="0.75" bottom="0.75" header="0.3" footer="0.3"/>
  <pageSetup paperSize="9" scale="9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6</xdr:col>
                    <xdr:colOff>952500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971550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Расчет согласно СП 41-109-2005</vt:lpstr>
      <vt:lpstr>'Расчет согласно СП 41-109-2005'!Извлечь</vt:lpstr>
      <vt:lpstr>'Расчет согласно СП 41-109-2005'!Критерии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Avalekseenko</dc:creator>
  <cp:lastModifiedBy>Avalekseenko</cp:lastModifiedBy>
  <cp:lastPrinted>2018-03-29T12:19:41Z</cp:lastPrinted>
  <dcterms:created xsi:type="dcterms:W3CDTF">2018-01-24T14:03:13Z</dcterms:created>
  <dcterms:modified xsi:type="dcterms:W3CDTF">2018-08-15T11:54:52Z</dcterms:modified>
</cp:coreProperties>
</file>