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hail.kraynov\Desktop\"/>
    </mc:Choice>
  </mc:AlternateContent>
  <bookViews>
    <workbookView xWindow="0" yWindow="0" windowWidth="28800" windowHeight="12435"/>
  </bookViews>
  <sheets>
    <sheet name="СП 40-102-200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 s="1"/>
  <c r="H8" i="1"/>
  <c r="H7" i="1"/>
  <c r="H38" i="1" l="1"/>
  <c r="H42" i="1"/>
  <c r="H40" i="1"/>
  <c r="H32" i="1" l="1"/>
  <c r="H34" i="1" s="1"/>
  <c r="H39" i="1" l="1"/>
  <c r="H33" i="1"/>
  <c r="H36" i="1" l="1"/>
  <c r="H35" i="1"/>
  <c r="H37" i="1" l="1"/>
  <c r="H43" i="1" s="1"/>
  <c r="H46" i="1" s="1"/>
  <c r="H41" i="1" l="1"/>
  <c r="H45" i="1" s="1"/>
</calcChain>
</file>

<file path=xl/sharedStrings.xml><?xml version="1.0" encoding="utf-8"?>
<sst xmlns="http://schemas.openxmlformats.org/spreadsheetml/2006/main" count="151" uniqueCount="115">
  <si>
    <t>Безразмер</t>
  </si>
  <si>
    <t>Ед. измерения</t>
  </si>
  <si>
    <t>МПа</t>
  </si>
  <si>
    <t>м</t>
  </si>
  <si>
    <t>мм</t>
  </si>
  <si>
    <t>Значение</t>
  </si>
  <si>
    <t>Обозначение</t>
  </si>
  <si>
    <t>γ =</t>
  </si>
  <si>
    <t>Транспортная нагрузка</t>
  </si>
  <si>
    <t>Удельный вес грунта</t>
  </si>
  <si>
    <t>Относительное укорочение вертикального диаметра трубы, образовавшееся в процессе складирования, транспортировки и монтажа</t>
  </si>
  <si>
    <t>Глубина засыпки трубопровода, считая от поверхности земли до уровня горизонтального диаметра</t>
  </si>
  <si>
    <t>Коэффициент Пуассона</t>
  </si>
  <si>
    <t>Коэффициент, учитывающий запаздывание овальности поперечного сечения трубы во времени и зависящий от типа грунта, степени его уплотнения, гидрогеологических условий, геометрии траншеи</t>
  </si>
  <si>
    <t>Коэффициент, учитывающий процесс округления овализированной трубы под действием внутренннго давления воды в трубопроводе</t>
  </si>
  <si>
    <t>Модуль деформации грунта засыпки</t>
  </si>
  <si>
    <t>Коэффициент уплотнения грунта</t>
  </si>
  <si>
    <t>Коэффициент прогиба, учитывающий качество подготовки ложа и уплотнения</t>
  </si>
  <si>
    <t>Коэффициент, учитывающий влияние кольцевой жесткости оболочки трубы на овальность поперечного сечения трубопровода</t>
  </si>
  <si>
    <t>Коэффициент, учитывающий влияние грунта засыпки на овальность поперечного сечения трубопровода</t>
  </si>
  <si>
    <t>Коэффициент постели грунта для изгибающих напряжений, учитывающий качество уплотнения</t>
  </si>
  <si>
    <t>Исходные данные:</t>
  </si>
  <si>
    <t>Показатели</t>
  </si>
  <si>
    <t>Расчетные данные:</t>
  </si>
  <si>
    <t>Типоразмеры труб Изола.Про</t>
  </si>
  <si>
    <t>n =</t>
  </si>
  <si>
    <t>Р =</t>
  </si>
  <si>
    <t>Коэффициент, учитывающий глубину заложения</t>
  </si>
  <si>
    <t>Коэффициент, запаса на овальность поперечного сечения трубы</t>
  </si>
  <si>
    <t>Коэффициент запаса</t>
  </si>
  <si>
    <t>Диаметр напорной трубы</t>
  </si>
  <si>
    <t>Толщина стенки напорной трубы</t>
  </si>
  <si>
    <t>Кратковременная расчетная прочность при растяжении материала трубы при t = 20 ⁰С</t>
  </si>
  <si>
    <t>Кратковременная расчетная прочность при растяжении материала трубы при t = 95 ⁰С</t>
  </si>
  <si>
    <t>Кратковременный модуль упругости при t = 20 ⁰С</t>
  </si>
  <si>
    <t>Долговременный модуль упругости при t = 95 ⁰С</t>
  </si>
  <si>
    <t>Внутреннее давление в трубопроводе</t>
  </si>
  <si>
    <t>Степень растяжения материала стенки трубы от внутреннего давления воды в трубопроводе</t>
  </si>
  <si>
    <t>Степень сжатия материала стенки трубы от воздействия внешних нагрузок на трубопровод</t>
  </si>
  <si>
    <t>Предельно допустимая деформация растяжения материала в стенке трубы в условиях ползучести</t>
  </si>
  <si>
    <t>Максимальное значение деформации растяжения материала в стенке трубы из-за овальности поперечного сечения трубы под действием грунтов и транспортных нагрузок</t>
  </si>
  <si>
    <t>Предельно допустимое значение деформации рястяжения материала в стенке трубы, происходящей в условиях релаксации напряжений</t>
  </si>
  <si>
    <t>Относительное укорочение вертикального диаметра трубы в грунте</t>
  </si>
  <si>
    <t>Относительное укорочение вертикального диаметра трубы под действием грунтовой нагрузки</t>
  </si>
  <si>
    <t>Относительное укорочение вертикального диаметра трубы под действием транспортной нагрузки</t>
  </si>
  <si>
    <t>Кратковременная кольцевая жесткость оболочки трубы</t>
  </si>
  <si>
    <t>Длительная кольцевая жесткость оболочки трубы</t>
  </si>
  <si>
    <t>Момент инерции сечения трубы на единицу длины</t>
  </si>
  <si>
    <t>Общая нагрузка</t>
  </si>
  <si>
    <t>Грунтовая нагрузка</t>
  </si>
  <si>
    <t>Типоразмер =</t>
  </si>
  <si>
    <t>Типоразмер трубы Изола.Про</t>
  </si>
  <si>
    <t>Коэффициент овальности поперечного сечения трубы</t>
  </si>
  <si>
    <t>Коэффициент запаса на устойчивость стенки трубы к действию внешних нагрузок</t>
  </si>
  <si>
    <t>40/90</t>
  </si>
  <si>
    <t>50/110</t>
  </si>
  <si>
    <t>63/110</t>
  </si>
  <si>
    <t>75/125</t>
  </si>
  <si>
    <t>90/140</t>
  </si>
  <si>
    <t>110/160</t>
  </si>
  <si>
    <t>125/160</t>
  </si>
  <si>
    <t>140/180</t>
  </si>
  <si>
    <t>160/200</t>
  </si>
  <si>
    <t>63/125</t>
  </si>
  <si>
    <t>40/110</t>
  </si>
  <si>
    <t>75/140</t>
  </si>
  <si>
    <t>90/160</t>
  </si>
  <si>
    <t>125/180</t>
  </si>
  <si>
    <t>140/200</t>
  </si>
  <si>
    <t>110/180</t>
  </si>
  <si>
    <t xml:space="preserve"> </t>
  </si>
  <si>
    <t>qт =</t>
  </si>
  <si>
    <r>
      <t>кН/м</t>
    </r>
    <r>
      <rPr>
        <sz val="12"/>
        <color theme="1"/>
        <rFont val="Calibri"/>
        <family val="2"/>
        <charset val="204"/>
      </rPr>
      <t>³</t>
    </r>
  </si>
  <si>
    <t>Hтр =</t>
  </si>
  <si>
    <t>Кτ =</t>
  </si>
  <si>
    <t>Кок =</t>
  </si>
  <si>
    <t>Кy =</t>
  </si>
  <si>
    <t>Кw =</t>
  </si>
  <si>
    <t>Кж =</t>
  </si>
  <si>
    <t>Кгр =</t>
  </si>
  <si>
    <t>Кσ =</t>
  </si>
  <si>
    <t>Егр =</t>
  </si>
  <si>
    <t>Куг =</t>
  </si>
  <si>
    <t>Кзу =</t>
  </si>
  <si>
    <t>Кзψ =</t>
  </si>
  <si>
    <t>Кз =</t>
  </si>
  <si>
    <t>ψм =</t>
  </si>
  <si>
    <t>D =</t>
  </si>
  <si>
    <t>s =</t>
  </si>
  <si>
    <t>Е0 =</t>
  </si>
  <si>
    <t>Еτ =</t>
  </si>
  <si>
    <t>μ =</t>
  </si>
  <si>
    <t>qгр =</t>
  </si>
  <si>
    <t>qс =</t>
  </si>
  <si>
    <r>
      <t>мм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Times New Roman"/>
        <family val="1"/>
        <charset val="204"/>
      </rPr>
      <t>/мм</t>
    </r>
  </si>
  <si>
    <t>Ков =</t>
  </si>
  <si>
    <t>εрр  =</t>
  </si>
  <si>
    <t>εр =</t>
  </si>
  <si>
    <t>εрn =</t>
  </si>
  <si>
    <t>εс =</t>
  </si>
  <si>
    <t>ε =</t>
  </si>
  <si>
    <t>ψ =</t>
  </si>
  <si>
    <t>ψт =</t>
  </si>
  <si>
    <t>ψгр =</t>
  </si>
  <si>
    <t>Gτ =</t>
  </si>
  <si>
    <t>G0 =</t>
  </si>
  <si>
    <t>I =</t>
  </si>
  <si>
    <t>Проверочные расчеты:</t>
  </si>
  <si>
    <t>Коэффициент, учитывающий влияние засыпки грунта на устойчивость оболочки</t>
  </si>
  <si>
    <r>
      <t>σ</t>
    </r>
    <r>
      <rPr>
        <i/>
        <sz val="8"/>
        <color theme="1"/>
        <rFont val="Times New Roman"/>
        <family val="1"/>
        <charset val="204"/>
      </rPr>
      <t xml:space="preserve">0 </t>
    </r>
    <r>
      <rPr>
        <i/>
        <sz val="12"/>
        <color theme="1"/>
        <rFont val="Times New Roman"/>
        <family val="1"/>
        <charset val="204"/>
      </rPr>
      <t>=</t>
    </r>
  </si>
  <si>
    <r>
      <t>σ</t>
    </r>
    <r>
      <rPr>
        <i/>
        <sz val="8"/>
        <color theme="1"/>
        <rFont val="Calibri"/>
        <family val="2"/>
        <charset val="204"/>
      </rPr>
      <t>τ</t>
    </r>
    <r>
      <rPr>
        <i/>
        <sz val="12"/>
        <color theme="1"/>
        <rFont val="Times New Roman"/>
        <family val="1"/>
        <charset val="204"/>
      </rPr>
      <t xml:space="preserve"> =</t>
    </r>
  </si>
  <si>
    <t>Проверка устойчивости трубопровода против сочетания действий внешних нагрузок &gt; qc</t>
  </si>
  <si>
    <t>Проверка условия прочности трубопровода &lt;= 1,0</t>
  </si>
  <si>
    <t>D, мм</t>
  </si>
  <si>
    <t>s,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</si>
</sst>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i/>
      <sz val="8"/>
      <color theme="1"/>
      <name val="Times New Roman"/>
      <family val="1"/>
      <charset val="204"/>
    </font>
    <font>
      <i/>
      <sz val="8"/>
      <color theme="1"/>
      <name val="Calibri"/>
      <family val="2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H6" fmlaRange="$L$3:$L$18" sel="16" val="8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</xdr:row>
          <xdr:rowOff>9525</xdr:rowOff>
        </xdr:from>
        <xdr:to>
          <xdr:col>7</xdr:col>
          <xdr:colOff>1304925</xdr:colOff>
          <xdr:row>5</xdr:row>
          <xdr:rowOff>295275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7"/>
  <sheetViews>
    <sheetView tabSelected="1" zoomScale="90" zoomScaleNormal="90" workbookViewId="0">
      <selection activeCell="P11" sqref="P11"/>
    </sheetView>
  </sheetViews>
  <sheetFormatPr defaultRowHeight="15" x14ac:dyDescent="0.25"/>
  <cols>
    <col min="1" max="1" width="25" customWidth="1"/>
    <col min="2" max="2" width="16.28515625" customWidth="1"/>
    <col min="3" max="3" width="11" customWidth="1"/>
    <col min="4" max="4" width="11.28515625" customWidth="1"/>
    <col min="5" max="5" width="11" customWidth="1"/>
    <col min="6" max="6" width="24.85546875" customWidth="1"/>
    <col min="7" max="7" width="18.7109375" customWidth="1"/>
    <col min="8" max="8" width="19.85546875" customWidth="1"/>
    <col min="9" max="9" width="18.7109375" customWidth="1"/>
    <col min="10" max="10" width="4.7109375" customWidth="1"/>
    <col min="11" max="11" width="4.5703125" customWidth="1"/>
    <col min="12" max="12" width="20.7109375" customWidth="1"/>
    <col min="13" max="13" width="9.42578125" customWidth="1"/>
    <col min="14" max="14" width="8.85546875" customWidth="1"/>
    <col min="15" max="15" width="9.7109375" customWidth="1"/>
    <col min="16" max="16" width="10.42578125" customWidth="1"/>
    <col min="17" max="17" width="10" customWidth="1"/>
    <col min="18" max="18" width="10.7109375" customWidth="1"/>
    <col min="19" max="19" width="8.7109375" customWidth="1"/>
    <col min="20" max="20" width="13.42578125" customWidth="1"/>
    <col min="21" max="21" width="16" customWidth="1"/>
    <col min="22" max="22" width="16.85546875" customWidth="1"/>
    <col min="23" max="23" width="13.42578125" customWidth="1"/>
    <col min="24" max="24" width="15.28515625" customWidth="1"/>
    <col min="25" max="25" width="14.42578125" customWidth="1"/>
    <col min="26" max="26" width="8.5703125" customWidth="1"/>
    <col min="33" max="33" width="13.85546875" customWidth="1"/>
    <col min="34" max="34" width="14.42578125" customWidth="1"/>
    <col min="35" max="35" width="12" customWidth="1"/>
  </cols>
  <sheetData>
    <row r="1" spans="1:22" ht="27" customHeight="1" x14ac:dyDescent="0.25">
      <c r="A1" s="56" t="s">
        <v>22</v>
      </c>
      <c r="B1" s="56"/>
      <c r="C1" s="56"/>
      <c r="D1" s="56"/>
      <c r="E1" s="56"/>
      <c r="F1" s="56"/>
      <c r="G1" s="9" t="s">
        <v>6</v>
      </c>
      <c r="H1" s="9" t="s">
        <v>5</v>
      </c>
      <c r="I1" s="10" t="s">
        <v>1</v>
      </c>
      <c r="J1" s="2"/>
      <c r="K1" s="2"/>
      <c r="L1" s="40" t="s">
        <v>24</v>
      </c>
      <c r="M1" s="42" t="s">
        <v>113</v>
      </c>
      <c r="N1" s="42" t="s">
        <v>114</v>
      </c>
      <c r="S1" s="2"/>
      <c r="T1" s="2"/>
      <c r="U1" s="2"/>
    </row>
    <row r="2" spans="1:22" ht="21.75" customHeight="1" x14ac:dyDescent="0.25">
      <c r="A2" s="57" t="s">
        <v>21</v>
      </c>
      <c r="B2" s="58"/>
      <c r="C2" s="58"/>
      <c r="D2" s="58"/>
      <c r="E2" s="58"/>
      <c r="F2" s="58"/>
      <c r="G2" s="58"/>
      <c r="H2" s="58"/>
      <c r="I2" s="59"/>
      <c r="J2" s="2"/>
      <c r="K2" s="2"/>
      <c r="L2" s="41"/>
      <c r="M2" s="43"/>
      <c r="N2" s="43"/>
      <c r="S2" s="2"/>
      <c r="V2" s="1"/>
    </row>
    <row r="3" spans="1:22" ht="18.75" x14ac:dyDescent="0.25">
      <c r="A3" s="48" t="s">
        <v>8</v>
      </c>
      <c r="B3" s="48"/>
      <c r="C3" s="48"/>
      <c r="D3" s="48"/>
      <c r="E3" s="48"/>
      <c r="F3" s="48"/>
      <c r="G3" s="29" t="s">
        <v>71</v>
      </c>
      <c r="H3" s="12">
        <v>0.01</v>
      </c>
      <c r="I3" s="13" t="s">
        <v>2</v>
      </c>
      <c r="J3" s="2"/>
      <c r="K3" s="2"/>
      <c r="L3" s="31" t="s">
        <v>54</v>
      </c>
      <c r="M3" s="32">
        <v>40</v>
      </c>
      <c r="N3" s="36">
        <v>2.8</v>
      </c>
      <c r="S3" s="2"/>
    </row>
    <row r="4" spans="1:22" ht="18" customHeight="1" x14ac:dyDescent="0.25">
      <c r="A4" s="48" t="s">
        <v>9</v>
      </c>
      <c r="B4" s="48"/>
      <c r="C4" s="48"/>
      <c r="D4" s="48"/>
      <c r="E4" s="48"/>
      <c r="F4" s="48"/>
      <c r="G4" s="29" t="s">
        <v>7</v>
      </c>
      <c r="H4" s="12">
        <v>1.7999999999999999E-2</v>
      </c>
      <c r="I4" s="13" t="s">
        <v>72</v>
      </c>
      <c r="J4" s="2"/>
      <c r="K4" s="2"/>
      <c r="L4" s="31" t="s">
        <v>64</v>
      </c>
      <c r="M4" s="32">
        <v>40</v>
      </c>
      <c r="N4" s="36">
        <v>2.8</v>
      </c>
      <c r="S4" s="2"/>
    </row>
    <row r="5" spans="1:22" ht="19.5" customHeight="1" x14ac:dyDescent="0.25">
      <c r="A5" s="48" t="s">
        <v>11</v>
      </c>
      <c r="B5" s="48"/>
      <c r="C5" s="48"/>
      <c r="D5" s="48"/>
      <c r="E5" s="48"/>
      <c r="F5" s="48"/>
      <c r="G5" s="29" t="s">
        <v>73</v>
      </c>
      <c r="H5" s="15">
        <v>1.5</v>
      </c>
      <c r="I5" s="13" t="s">
        <v>3</v>
      </c>
      <c r="J5" s="2"/>
      <c r="K5" s="2"/>
      <c r="L5" s="31" t="s">
        <v>55</v>
      </c>
      <c r="M5" s="36">
        <v>47.6</v>
      </c>
      <c r="N5" s="32">
        <v>3.6</v>
      </c>
      <c r="S5" s="2"/>
    </row>
    <row r="6" spans="1:22" ht="24.75" customHeight="1" x14ac:dyDescent="0.25">
      <c r="A6" s="37" t="s">
        <v>51</v>
      </c>
      <c r="B6" s="38"/>
      <c r="C6" s="38"/>
      <c r="D6" s="38"/>
      <c r="E6" s="38"/>
      <c r="F6" s="39"/>
      <c r="G6" s="16" t="s">
        <v>50</v>
      </c>
      <c r="H6" s="33">
        <v>16</v>
      </c>
      <c r="I6" s="17" t="s">
        <v>0</v>
      </c>
      <c r="J6" s="2"/>
      <c r="K6" s="2"/>
      <c r="L6" s="31" t="s">
        <v>56</v>
      </c>
      <c r="M6" s="32">
        <v>58.5</v>
      </c>
      <c r="N6" s="32">
        <v>4</v>
      </c>
    </row>
    <row r="7" spans="1:22" ht="18" customHeight="1" x14ac:dyDescent="0.25">
      <c r="A7" s="37" t="s">
        <v>30</v>
      </c>
      <c r="B7" s="38"/>
      <c r="C7" s="38"/>
      <c r="D7" s="38"/>
      <c r="E7" s="38"/>
      <c r="F7" s="39"/>
      <c r="G7" s="30" t="s">
        <v>87</v>
      </c>
      <c r="H7" s="18">
        <f>INDEX(M3:M18,H6)</f>
        <v>144</v>
      </c>
      <c r="I7" s="13" t="s">
        <v>4</v>
      </c>
      <c r="J7" s="3"/>
      <c r="K7" s="3"/>
      <c r="L7" s="31" t="s">
        <v>63</v>
      </c>
      <c r="M7" s="32">
        <v>58.5</v>
      </c>
      <c r="N7" s="32">
        <v>4</v>
      </c>
    </row>
    <row r="8" spans="1:22" ht="18.75" customHeight="1" x14ac:dyDescent="0.25">
      <c r="A8" s="37" t="s">
        <v>31</v>
      </c>
      <c r="B8" s="38"/>
      <c r="C8" s="38"/>
      <c r="D8" s="38"/>
      <c r="E8" s="38"/>
      <c r="F8" s="39"/>
      <c r="G8" s="30" t="s">
        <v>88</v>
      </c>
      <c r="H8" s="18">
        <f>INDEX(N3:N18,H6)</f>
        <v>7.5</v>
      </c>
      <c r="I8" s="13" t="s">
        <v>4</v>
      </c>
      <c r="J8" s="3"/>
      <c r="K8" s="3"/>
      <c r="L8" s="32" t="s">
        <v>57</v>
      </c>
      <c r="M8" s="32">
        <v>69.5</v>
      </c>
      <c r="N8" s="32">
        <v>4.5999999999999996</v>
      </c>
    </row>
    <row r="9" spans="1:22" ht="17.25" customHeight="1" x14ac:dyDescent="0.25">
      <c r="A9" s="50" t="s">
        <v>32</v>
      </c>
      <c r="B9" s="51"/>
      <c r="C9" s="51"/>
      <c r="D9" s="51"/>
      <c r="E9" s="51"/>
      <c r="F9" s="52"/>
      <c r="G9" s="29" t="s">
        <v>109</v>
      </c>
      <c r="H9" s="12">
        <v>24.3</v>
      </c>
      <c r="I9" s="19" t="s">
        <v>2</v>
      </c>
      <c r="J9" s="3"/>
      <c r="K9" s="3"/>
      <c r="L9" s="32" t="s">
        <v>65</v>
      </c>
      <c r="M9" s="32">
        <v>69.5</v>
      </c>
      <c r="N9" s="32">
        <v>4.5999999999999996</v>
      </c>
    </row>
    <row r="10" spans="1:22" ht="19.5" customHeight="1" x14ac:dyDescent="0.25">
      <c r="A10" s="50" t="s">
        <v>33</v>
      </c>
      <c r="B10" s="51"/>
      <c r="C10" s="51"/>
      <c r="D10" s="51"/>
      <c r="E10" s="51"/>
      <c r="F10" s="52"/>
      <c r="G10" s="29" t="s">
        <v>110</v>
      </c>
      <c r="H10" s="12">
        <v>12.2</v>
      </c>
      <c r="I10" s="19" t="s">
        <v>2</v>
      </c>
      <c r="J10" s="3"/>
      <c r="K10" s="3"/>
      <c r="L10" s="32" t="s">
        <v>58</v>
      </c>
      <c r="M10" s="32">
        <v>84</v>
      </c>
      <c r="N10" s="32">
        <v>6</v>
      </c>
    </row>
    <row r="11" spans="1:22" ht="19.5" customHeight="1" x14ac:dyDescent="0.25">
      <c r="A11" s="53" t="s">
        <v>34</v>
      </c>
      <c r="B11" s="54"/>
      <c r="C11" s="54"/>
      <c r="D11" s="54"/>
      <c r="E11" s="54"/>
      <c r="F11" s="55"/>
      <c r="G11" s="29" t="s">
        <v>89</v>
      </c>
      <c r="H11" s="12">
        <v>800</v>
      </c>
      <c r="I11" s="19" t="s">
        <v>2</v>
      </c>
      <c r="J11" s="3"/>
      <c r="K11" s="3"/>
      <c r="L11" s="32" t="s">
        <v>66</v>
      </c>
      <c r="M11" s="32">
        <v>84</v>
      </c>
      <c r="N11" s="32">
        <v>6</v>
      </c>
      <c r="S11" s="2"/>
    </row>
    <row r="12" spans="1:22" ht="18.75" customHeight="1" x14ac:dyDescent="0.25">
      <c r="A12" s="53" t="s">
        <v>35</v>
      </c>
      <c r="B12" s="54"/>
      <c r="C12" s="54"/>
      <c r="D12" s="54"/>
      <c r="E12" s="54"/>
      <c r="F12" s="55"/>
      <c r="G12" s="29" t="s">
        <v>90</v>
      </c>
      <c r="H12" s="12">
        <v>100</v>
      </c>
      <c r="I12" s="19" t="s">
        <v>2</v>
      </c>
      <c r="J12" s="3"/>
      <c r="K12" s="3"/>
      <c r="L12" s="32" t="s">
        <v>59</v>
      </c>
      <c r="M12" s="32">
        <v>101</v>
      </c>
      <c r="N12" s="32">
        <v>6.5</v>
      </c>
      <c r="S12" s="2"/>
      <c r="T12" s="2"/>
      <c r="U12" s="2"/>
    </row>
    <row r="13" spans="1:22" ht="19.5" customHeight="1" x14ac:dyDescent="0.25">
      <c r="A13" s="48" t="s">
        <v>12</v>
      </c>
      <c r="B13" s="48"/>
      <c r="C13" s="48"/>
      <c r="D13" s="48"/>
      <c r="E13" s="48"/>
      <c r="F13" s="48"/>
      <c r="G13" s="29" t="s">
        <v>91</v>
      </c>
      <c r="H13" s="20">
        <v>0.4</v>
      </c>
      <c r="I13" s="19" t="s">
        <v>0</v>
      </c>
      <c r="J13" s="3"/>
      <c r="K13" s="3"/>
      <c r="L13" s="32" t="s">
        <v>69</v>
      </c>
      <c r="M13" s="32">
        <v>101</v>
      </c>
      <c r="N13" s="32">
        <v>6.5</v>
      </c>
      <c r="S13" s="2"/>
      <c r="T13" s="2"/>
      <c r="U13" s="2"/>
    </row>
    <row r="14" spans="1:22" ht="32.25" customHeight="1" x14ac:dyDescent="0.25">
      <c r="A14" s="49" t="s">
        <v>13</v>
      </c>
      <c r="B14" s="49"/>
      <c r="C14" s="49"/>
      <c r="D14" s="49"/>
      <c r="E14" s="49"/>
      <c r="F14" s="49"/>
      <c r="G14" s="14" t="s">
        <v>74</v>
      </c>
      <c r="H14" s="12">
        <v>1.25</v>
      </c>
      <c r="I14" s="13" t="s">
        <v>0</v>
      </c>
      <c r="J14" s="3"/>
      <c r="K14" s="3"/>
      <c r="L14" s="32" t="s">
        <v>60</v>
      </c>
      <c r="M14" s="32">
        <v>116</v>
      </c>
      <c r="N14" s="32">
        <v>6.8</v>
      </c>
      <c r="S14" s="2"/>
      <c r="T14" s="2"/>
      <c r="U14" s="2"/>
    </row>
    <row r="15" spans="1:22" ht="32.25" customHeight="1" x14ac:dyDescent="0.25">
      <c r="A15" s="49" t="s">
        <v>14</v>
      </c>
      <c r="B15" s="49"/>
      <c r="C15" s="49"/>
      <c r="D15" s="49"/>
      <c r="E15" s="49"/>
      <c r="F15" s="49"/>
      <c r="G15" s="11" t="s">
        <v>75</v>
      </c>
      <c r="H15" s="12">
        <v>0.7</v>
      </c>
      <c r="I15" s="13" t="s">
        <v>0</v>
      </c>
      <c r="L15" s="32" t="s">
        <v>67</v>
      </c>
      <c r="M15" s="32">
        <v>116</v>
      </c>
      <c r="N15" s="32">
        <v>6.8</v>
      </c>
    </row>
    <row r="16" spans="1:22" ht="21.75" customHeight="1" x14ac:dyDescent="0.25">
      <c r="A16" s="49" t="s">
        <v>16</v>
      </c>
      <c r="B16" s="49"/>
      <c r="C16" s="49"/>
      <c r="D16" s="49"/>
      <c r="E16" s="49"/>
      <c r="F16" s="49"/>
      <c r="G16" s="11" t="s">
        <v>76</v>
      </c>
      <c r="H16" s="12">
        <v>1</v>
      </c>
      <c r="I16" s="13" t="s">
        <v>0</v>
      </c>
      <c r="L16" s="32" t="s">
        <v>61</v>
      </c>
      <c r="M16" s="32">
        <v>127</v>
      </c>
      <c r="N16" s="32">
        <v>7.1</v>
      </c>
    </row>
    <row r="17" spans="1:27" ht="20.25" customHeight="1" x14ac:dyDescent="0.25">
      <c r="A17" s="49" t="s">
        <v>17</v>
      </c>
      <c r="B17" s="49"/>
      <c r="C17" s="49"/>
      <c r="D17" s="49"/>
      <c r="E17" s="49"/>
      <c r="F17" s="49"/>
      <c r="G17" s="11" t="s">
        <v>77</v>
      </c>
      <c r="H17" s="12">
        <v>0.11</v>
      </c>
      <c r="I17" s="13" t="s">
        <v>0</v>
      </c>
      <c r="L17" s="32" t="s">
        <v>68</v>
      </c>
      <c r="M17" s="32">
        <v>127</v>
      </c>
      <c r="N17" s="32">
        <v>7.1</v>
      </c>
    </row>
    <row r="18" spans="1:27" ht="30" customHeight="1" x14ac:dyDescent="0.25">
      <c r="A18" s="49" t="s">
        <v>18</v>
      </c>
      <c r="B18" s="49"/>
      <c r="C18" s="49"/>
      <c r="D18" s="49"/>
      <c r="E18" s="49"/>
      <c r="F18" s="49"/>
      <c r="G18" s="11" t="s">
        <v>78</v>
      </c>
      <c r="H18" s="12">
        <v>0.15</v>
      </c>
      <c r="I18" s="13" t="s">
        <v>0</v>
      </c>
      <c r="L18" s="32" t="s">
        <v>62</v>
      </c>
      <c r="M18" s="32">
        <v>144</v>
      </c>
      <c r="N18" s="32">
        <v>7.5</v>
      </c>
    </row>
    <row r="19" spans="1:27" ht="20.25" customHeight="1" x14ac:dyDescent="0.25">
      <c r="A19" s="49" t="s">
        <v>19</v>
      </c>
      <c r="B19" s="49"/>
      <c r="C19" s="49"/>
      <c r="D19" s="49"/>
      <c r="E19" s="49"/>
      <c r="F19" s="49"/>
      <c r="G19" s="11" t="s">
        <v>79</v>
      </c>
      <c r="H19" s="12">
        <v>0.06</v>
      </c>
      <c r="I19" s="13" t="s">
        <v>0</v>
      </c>
    </row>
    <row r="20" spans="1:27" ht="20.25" customHeight="1" x14ac:dyDescent="0.25">
      <c r="A20" s="49" t="s">
        <v>20</v>
      </c>
      <c r="B20" s="49"/>
      <c r="C20" s="49"/>
      <c r="D20" s="49"/>
      <c r="E20" s="49"/>
      <c r="F20" s="49"/>
      <c r="G20" s="11" t="s">
        <v>80</v>
      </c>
      <c r="H20" s="12">
        <v>1</v>
      </c>
      <c r="I20" s="13" t="s">
        <v>0</v>
      </c>
    </row>
    <row r="21" spans="1:27" ht="19.5" customHeight="1" x14ac:dyDescent="0.25">
      <c r="A21" s="44" t="s">
        <v>15</v>
      </c>
      <c r="B21" s="44"/>
      <c r="C21" s="44"/>
      <c r="D21" s="44"/>
      <c r="E21" s="44"/>
      <c r="F21" s="44"/>
      <c r="G21" s="11" t="s">
        <v>81</v>
      </c>
      <c r="H21" s="12">
        <v>5.5</v>
      </c>
      <c r="I21" s="13" t="s">
        <v>2</v>
      </c>
      <c r="L21" s="3"/>
    </row>
    <row r="22" spans="1:27" ht="19.5" customHeight="1" x14ac:dyDescent="0.25">
      <c r="A22" s="44" t="s">
        <v>108</v>
      </c>
      <c r="B22" s="44"/>
      <c r="C22" s="44"/>
      <c r="D22" s="44"/>
      <c r="E22" s="44"/>
      <c r="F22" s="44"/>
      <c r="G22" s="14" t="s">
        <v>82</v>
      </c>
      <c r="H22" s="12">
        <v>0.5</v>
      </c>
      <c r="I22" s="13" t="s">
        <v>0</v>
      </c>
      <c r="L22" s="3"/>
    </row>
    <row r="23" spans="1:27" ht="22.5" customHeight="1" x14ac:dyDescent="0.25">
      <c r="A23" s="49" t="s">
        <v>53</v>
      </c>
      <c r="B23" s="49"/>
      <c r="C23" s="49"/>
      <c r="D23" s="49"/>
      <c r="E23" s="49"/>
      <c r="F23" s="49"/>
      <c r="G23" s="14" t="s">
        <v>83</v>
      </c>
      <c r="H23" s="12">
        <v>3</v>
      </c>
      <c r="I23" s="13" t="s">
        <v>0</v>
      </c>
    </row>
    <row r="24" spans="1:27" ht="21" customHeight="1" x14ac:dyDescent="0.25">
      <c r="A24" s="37" t="s">
        <v>27</v>
      </c>
      <c r="B24" s="38"/>
      <c r="C24" s="38"/>
      <c r="D24" s="38"/>
      <c r="E24" s="38"/>
      <c r="F24" s="39"/>
      <c r="G24" s="11" t="s">
        <v>25</v>
      </c>
      <c r="H24" s="12">
        <v>1</v>
      </c>
      <c r="I24" s="13" t="s">
        <v>0</v>
      </c>
    </row>
    <row r="25" spans="1:27" ht="21.75" customHeight="1" x14ac:dyDescent="0.25">
      <c r="A25" s="37" t="s">
        <v>28</v>
      </c>
      <c r="B25" s="38"/>
      <c r="C25" s="38"/>
      <c r="D25" s="38"/>
      <c r="E25" s="38"/>
      <c r="F25" s="39"/>
      <c r="G25" s="11" t="s">
        <v>84</v>
      </c>
      <c r="H25" s="12">
        <v>1</v>
      </c>
      <c r="I25" s="13" t="s">
        <v>0</v>
      </c>
    </row>
    <row r="26" spans="1:27" ht="18" customHeight="1" x14ac:dyDescent="0.25">
      <c r="A26" s="37" t="s">
        <v>29</v>
      </c>
      <c r="B26" s="38"/>
      <c r="C26" s="38"/>
      <c r="D26" s="38"/>
      <c r="E26" s="38"/>
      <c r="F26" s="39"/>
      <c r="G26" s="11" t="s">
        <v>85</v>
      </c>
      <c r="H26" s="12">
        <v>2</v>
      </c>
      <c r="I26" s="13" t="s">
        <v>0</v>
      </c>
    </row>
    <row r="27" spans="1:27" ht="30.75" customHeight="1" x14ac:dyDescent="0.25">
      <c r="A27" s="48" t="s">
        <v>10</v>
      </c>
      <c r="B27" s="48"/>
      <c r="C27" s="48"/>
      <c r="D27" s="48"/>
      <c r="E27" s="48"/>
      <c r="F27" s="48"/>
      <c r="G27" s="11" t="s">
        <v>86</v>
      </c>
      <c r="H27" s="20">
        <v>0.02</v>
      </c>
      <c r="I27" s="13" t="s">
        <v>0</v>
      </c>
    </row>
    <row r="28" spans="1:27" ht="25.5" customHeight="1" x14ac:dyDescent="0.25">
      <c r="A28" s="37" t="s">
        <v>36</v>
      </c>
      <c r="B28" s="38"/>
      <c r="C28" s="38"/>
      <c r="D28" s="38"/>
      <c r="E28" s="38"/>
      <c r="F28" s="39"/>
      <c r="G28" s="14" t="s">
        <v>26</v>
      </c>
      <c r="H28" s="12">
        <v>1</v>
      </c>
      <c r="I28" s="13" t="s">
        <v>2</v>
      </c>
      <c r="AA28" s="6"/>
    </row>
    <row r="29" spans="1:27" ht="21.75" customHeight="1" x14ac:dyDescent="0.25">
      <c r="A29" s="57" t="s">
        <v>23</v>
      </c>
      <c r="B29" s="60"/>
      <c r="C29" s="60"/>
      <c r="D29" s="60"/>
      <c r="E29" s="60"/>
      <c r="F29" s="60"/>
      <c r="G29" s="60"/>
      <c r="H29" s="60"/>
      <c r="I29" s="61"/>
      <c r="J29" s="6"/>
      <c r="K29" s="6"/>
      <c r="W29" s="6"/>
      <c r="X29" s="6"/>
      <c r="Y29" s="6"/>
      <c r="Z29" s="6"/>
      <c r="AA29" s="6"/>
    </row>
    <row r="30" spans="1:27" ht="19.5" customHeight="1" x14ac:dyDescent="0.25">
      <c r="A30" s="44" t="s">
        <v>49</v>
      </c>
      <c r="B30" s="44"/>
      <c r="C30" s="44"/>
      <c r="D30" s="44"/>
      <c r="E30" s="44"/>
      <c r="F30" s="44"/>
      <c r="G30" s="14" t="s">
        <v>92</v>
      </c>
      <c r="H30" s="21">
        <f>H4*H5</f>
        <v>2.6999999999999996E-2</v>
      </c>
      <c r="I30" s="22" t="s">
        <v>2</v>
      </c>
      <c r="J30" s="5"/>
      <c r="K30" s="5"/>
      <c r="W30" s="6"/>
      <c r="X30" s="6"/>
      <c r="Y30" s="6"/>
      <c r="Z30" s="6"/>
      <c r="AA30" s="6"/>
    </row>
    <row r="31" spans="1:27" ht="20.25" customHeight="1" x14ac:dyDescent="0.25">
      <c r="A31" s="44" t="s">
        <v>48</v>
      </c>
      <c r="B31" s="44"/>
      <c r="C31" s="44"/>
      <c r="D31" s="44"/>
      <c r="E31" s="44"/>
      <c r="F31" s="44"/>
      <c r="G31" s="14" t="s">
        <v>93</v>
      </c>
      <c r="H31" s="34">
        <f>H30+H3</f>
        <v>3.6999999999999998E-2</v>
      </c>
      <c r="I31" s="22" t="s">
        <v>2</v>
      </c>
      <c r="J31" s="6"/>
      <c r="K31" s="6"/>
      <c r="W31" s="6"/>
      <c r="X31" s="6"/>
      <c r="Y31" s="6"/>
      <c r="Z31" s="6"/>
      <c r="AA31" s="6"/>
    </row>
    <row r="32" spans="1:27" ht="24" customHeight="1" x14ac:dyDescent="0.25">
      <c r="A32" s="44" t="s">
        <v>47</v>
      </c>
      <c r="B32" s="44"/>
      <c r="C32" s="44"/>
      <c r="D32" s="44"/>
      <c r="E32" s="44"/>
      <c r="F32" s="44"/>
      <c r="G32" s="14" t="s">
        <v>106</v>
      </c>
      <c r="H32" s="23">
        <f>(H8^3)/12</f>
        <v>35.15625</v>
      </c>
      <c r="I32" s="22" t="s">
        <v>94</v>
      </c>
      <c r="J32" s="6"/>
      <c r="K32" s="6"/>
      <c r="W32" s="7"/>
      <c r="X32" s="6"/>
      <c r="Y32" s="6"/>
      <c r="Z32" s="6"/>
      <c r="AA32" s="6"/>
    </row>
    <row r="33" spans="1:27" ht="21" customHeight="1" x14ac:dyDescent="0.25">
      <c r="A33" s="37" t="s">
        <v>45</v>
      </c>
      <c r="B33" s="38"/>
      <c r="C33" s="38"/>
      <c r="D33" s="38"/>
      <c r="E33" s="38"/>
      <c r="F33" s="39"/>
      <c r="G33" s="28" t="s">
        <v>105</v>
      </c>
      <c r="H33" s="20">
        <f>53.7*((H11*H32)/((1-(H13^2))*((H7-H8)^3)))</f>
        <v>0.70695142891392482</v>
      </c>
      <c r="I33" s="22" t="s">
        <v>2</v>
      </c>
      <c r="J33" s="6"/>
      <c r="K33" s="6"/>
      <c r="W33" s="4"/>
      <c r="X33" s="6"/>
      <c r="Y33" s="6"/>
      <c r="Z33" s="6"/>
      <c r="AA33" s="6"/>
    </row>
    <row r="34" spans="1:27" ht="24" customHeight="1" x14ac:dyDescent="0.25">
      <c r="A34" s="37" t="s">
        <v>46</v>
      </c>
      <c r="B34" s="38"/>
      <c r="C34" s="38"/>
      <c r="D34" s="38"/>
      <c r="E34" s="38"/>
      <c r="F34" s="39"/>
      <c r="G34" s="28" t="s">
        <v>104</v>
      </c>
      <c r="H34" s="20">
        <f>53.7*((H12*H32)/((1-(H13^2))*((H7-H8)^3)))</f>
        <v>8.8368928614240602E-2</v>
      </c>
      <c r="I34" s="22" t="s">
        <v>2</v>
      </c>
      <c r="J34" s="6"/>
      <c r="K34" s="6"/>
      <c r="W34" s="4"/>
      <c r="X34" s="6"/>
      <c r="Y34" s="6"/>
      <c r="Z34" s="6"/>
      <c r="AA34" s="6"/>
    </row>
    <row r="35" spans="1:27" ht="22.5" customHeight="1" x14ac:dyDescent="0.25">
      <c r="A35" s="45" t="s">
        <v>43</v>
      </c>
      <c r="B35" s="46"/>
      <c r="C35" s="46"/>
      <c r="D35" s="46"/>
      <c r="E35" s="46"/>
      <c r="F35" s="47"/>
      <c r="G35" s="14" t="s">
        <v>103</v>
      </c>
      <c r="H35" s="21">
        <f>(H15*H14*H17*H30)/((H18*H33)+(H19*H21))</f>
        <v>5.9598519010938015E-3</v>
      </c>
      <c r="I35" s="13" t="s">
        <v>0</v>
      </c>
      <c r="J35" s="6"/>
      <c r="K35" s="6"/>
      <c r="W35" s="4"/>
      <c r="X35" s="6"/>
      <c r="Y35" s="6"/>
      <c r="Z35" s="6"/>
      <c r="AA35" s="6"/>
    </row>
    <row r="36" spans="1:27" ht="19.5" customHeight="1" x14ac:dyDescent="0.25">
      <c r="A36" s="45" t="s">
        <v>44</v>
      </c>
      <c r="B36" s="46"/>
      <c r="C36" s="46"/>
      <c r="D36" s="46"/>
      <c r="E36" s="46"/>
      <c r="F36" s="47"/>
      <c r="G36" s="14" t="s">
        <v>102</v>
      </c>
      <c r="H36" s="21">
        <f>(H15*H16*H17*H3)/((H18*H33)+(H24*H19*H21))</f>
        <v>1.765882044768534E-3</v>
      </c>
      <c r="I36" s="13" t="s">
        <v>0</v>
      </c>
      <c r="J36" s="6"/>
      <c r="K36" s="6"/>
      <c r="W36" s="5"/>
      <c r="X36" s="6"/>
      <c r="Y36" s="6"/>
      <c r="Z36" s="6"/>
      <c r="AA36" s="6"/>
    </row>
    <row r="37" spans="1:27" ht="21.75" customHeight="1" x14ac:dyDescent="0.25">
      <c r="A37" s="37" t="s">
        <v>42</v>
      </c>
      <c r="B37" s="38"/>
      <c r="C37" s="38"/>
      <c r="D37" s="38"/>
      <c r="E37" s="38"/>
      <c r="F37" s="39"/>
      <c r="G37" s="14" t="s">
        <v>101</v>
      </c>
      <c r="H37" s="24">
        <f>H36+H35+H27</f>
        <v>2.7725733945862335E-2</v>
      </c>
      <c r="I37" s="13" t="s">
        <v>0</v>
      </c>
      <c r="J37" s="6"/>
      <c r="K37" s="6"/>
      <c r="L37" s="6"/>
      <c r="M37" s="6"/>
      <c r="W37" s="5"/>
      <c r="X37" s="6"/>
      <c r="Y37" s="6"/>
      <c r="Z37" s="6"/>
    </row>
    <row r="38" spans="1:27" ht="20.25" customHeight="1" x14ac:dyDescent="0.25">
      <c r="A38" s="50" t="s">
        <v>37</v>
      </c>
      <c r="B38" s="51"/>
      <c r="C38" s="51"/>
      <c r="D38" s="51"/>
      <c r="E38" s="51"/>
      <c r="F38" s="52"/>
      <c r="G38" s="14" t="s">
        <v>100</v>
      </c>
      <c r="H38" s="35">
        <f>(H28/(2*H11))*(H7/H8)</f>
        <v>1.2E-2</v>
      </c>
      <c r="I38" s="13" t="s">
        <v>0</v>
      </c>
      <c r="J38" s="6"/>
      <c r="K38" s="6"/>
      <c r="L38" s="5"/>
      <c r="M38" s="5"/>
      <c r="W38" s="6"/>
      <c r="X38" s="6"/>
      <c r="Y38" s="6"/>
      <c r="Z38" s="6"/>
      <c r="AA38" s="6"/>
    </row>
    <row r="39" spans="1:27" ht="21.75" customHeight="1" x14ac:dyDescent="0.25">
      <c r="A39" s="50" t="s">
        <v>38</v>
      </c>
      <c r="B39" s="51"/>
      <c r="C39" s="51"/>
      <c r="D39" s="51"/>
      <c r="E39" s="51"/>
      <c r="F39" s="52"/>
      <c r="G39" s="14" t="s">
        <v>99</v>
      </c>
      <c r="H39" s="24">
        <f>(H31/(2*H11))*(H7/H8)</f>
        <v>4.4399999999999995E-4</v>
      </c>
      <c r="I39" s="13" t="s">
        <v>0</v>
      </c>
      <c r="J39" s="6"/>
      <c r="K39" s="6"/>
      <c r="L39" s="6"/>
      <c r="M39" s="6"/>
      <c r="W39" s="6"/>
      <c r="X39" s="6"/>
      <c r="Y39" s="6"/>
      <c r="Z39" s="6"/>
      <c r="AA39" s="6"/>
    </row>
    <row r="40" spans="1:27" ht="19.5" customHeight="1" x14ac:dyDescent="0.25">
      <c r="A40" s="50" t="s">
        <v>39</v>
      </c>
      <c r="B40" s="51"/>
      <c r="C40" s="51"/>
      <c r="D40" s="51"/>
      <c r="E40" s="51"/>
      <c r="F40" s="52"/>
      <c r="G40" s="14" t="s">
        <v>98</v>
      </c>
      <c r="H40" s="25">
        <f>(H9/(H11*H26))</f>
        <v>1.51875E-2</v>
      </c>
      <c r="I40" s="13" t="s">
        <v>0</v>
      </c>
      <c r="J40" s="6"/>
      <c r="K40" s="6"/>
      <c r="L40" s="6"/>
      <c r="M40" s="6"/>
      <c r="W40" s="6"/>
      <c r="X40" s="6"/>
      <c r="Y40" s="6"/>
      <c r="Z40" s="6"/>
      <c r="AA40" s="6"/>
    </row>
    <row r="41" spans="1:27" ht="36" customHeight="1" x14ac:dyDescent="0.25">
      <c r="A41" s="50" t="s">
        <v>40</v>
      </c>
      <c r="B41" s="51"/>
      <c r="C41" s="51"/>
      <c r="D41" s="51"/>
      <c r="E41" s="51"/>
      <c r="F41" s="52"/>
      <c r="G41" s="14" t="s">
        <v>97</v>
      </c>
      <c r="H41" s="24">
        <f>4.27*H20*(H8/H7)*H37*H25</f>
        <v>6.1660877056683421E-3</v>
      </c>
      <c r="I41" s="13" t="s">
        <v>0</v>
      </c>
      <c r="J41" s="6"/>
      <c r="K41" s="6"/>
      <c r="L41" s="6"/>
      <c r="M41" s="6"/>
      <c r="W41" s="6"/>
      <c r="X41" s="6"/>
      <c r="Y41" s="6"/>
      <c r="Z41" s="6"/>
    </row>
    <row r="42" spans="1:27" ht="33.75" customHeight="1" x14ac:dyDescent="0.25">
      <c r="A42" s="50" t="s">
        <v>41</v>
      </c>
      <c r="B42" s="51"/>
      <c r="C42" s="51"/>
      <c r="D42" s="51"/>
      <c r="E42" s="51"/>
      <c r="F42" s="52"/>
      <c r="G42" s="14" t="s">
        <v>96</v>
      </c>
      <c r="H42" s="12">
        <f>(H10/(H12*H26))</f>
        <v>6.0999999999999999E-2</v>
      </c>
      <c r="I42" s="13" t="s">
        <v>0</v>
      </c>
      <c r="L42" s="6"/>
      <c r="M42" s="6"/>
    </row>
    <row r="43" spans="1:27" ht="23.25" customHeight="1" x14ac:dyDescent="0.25">
      <c r="A43" s="44" t="s">
        <v>52</v>
      </c>
      <c r="B43" s="44"/>
      <c r="C43" s="44"/>
      <c r="D43" s="44"/>
      <c r="E43" s="44"/>
      <c r="F43" s="44"/>
      <c r="G43" s="14" t="s">
        <v>95</v>
      </c>
      <c r="H43" s="26">
        <f>1-(0.7*H37)</f>
        <v>0.98059198623789634</v>
      </c>
      <c r="I43" s="13" t="s">
        <v>0</v>
      </c>
      <c r="L43" s="6"/>
      <c r="M43" s="6"/>
    </row>
    <row r="44" spans="1:27" ht="23.25" customHeight="1" x14ac:dyDescent="0.25">
      <c r="A44" s="57" t="s">
        <v>107</v>
      </c>
      <c r="B44" s="60"/>
      <c r="C44" s="60"/>
      <c r="D44" s="60"/>
      <c r="E44" s="60"/>
      <c r="F44" s="60"/>
      <c r="G44" s="60"/>
      <c r="H44" s="60"/>
      <c r="I44" s="61"/>
      <c r="L44" s="6"/>
      <c r="M44" s="6"/>
    </row>
    <row r="45" spans="1:27" ht="29.25" customHeight="1" x14ac:dyDescent="0.25">
      <c r="A45" s="37" t="s">
        <v>112</v>
      </c>
      <c r="B45" s="38"/>
      <c r="C45" s="38"/>
      <c r="D45" s="38"/>
      <c r="E45" s="38"/>
      <c r="F45" s="38"/>
      <c r="G45" s="39"/>
      <c r="H45" s="27">
        <f>(H41/H42)+((H38-H39)/H40)</f>
        <v>0.86197229389984542</v>
      </c>
      <c r="I45" s="19" t="s">
        <v>0</v>
      </c>
      <c r="L45" s="6"/>
      <c r="M45" s="6"/>
    </row>
    <row r="46" spans="1:27" ht="28.5" customHeight="1" x14ac:dyDescent="0.25">
      <c r="A46" s="37" t="s">
        <v>111</v>
      </c>
      <c r="B46" s="38"/>
      <c r="C46" s="38"/>
      <c r="D46" s="38"/>
      <c r="E46" s="38"/>
      <c r="F46" s="38"/>
      <c r="G46" s="39"/>
      <c r="H46" s="27">
        <f>(H22*H43*((H24*H21*H34)^0.5))/H23</f>
        <v>0.11393790477928782</v>
      </c>
      <c r="I46" s="19" t="s">
        <v>0</v>
      </c>
      <c r="L46" s="6"/>
      <c r="M46" s="6"/>
    </row>
    <row r="47" spans="1:27" ht="37.5" customHeight="1" x14ac:dyDescent="0.25">
      <c r="L47" s="6"/>
      <c r="M47" s="6"/>
    </row>
    <row r="48" spans="1:27" ht="39.75" customHeight="1" x14ac:dyDescent="0.25">
      <c r="L48" s="6"/>
      <c r="M48" s="6"/>
    </row>
    <row r="49" spans="1:13" ht="39" customHeight="1" x14ac:dyDescent="0.25">
      <c r="L49" s="6"/>
      <c r="M49" s="6"/>
    </row>
    <row r="50" spans="1:13" ht="33.75" customHeight="1" x14ac:dyDescent="0.25">
      <c r="L50" s="6"/>
      <c r="M50" s="6"/>
    </row>
    <row r="51" spans="1:13" ht="41.25" customHeight="1" x14ac:dyDescent="0.25"/>
    <row r="52" spans="1:13" ht="39.75" customHeight="1" x14ac:dyDescent="0.25"/>
    <row r="53" spans="1:13" ht="30.75" customHeight="1" x14ac:dyDescent="0.3">
      <c r="A53" s="8"/>
      <c r="B53" s="8"/>
      <c r="C53" s="8"/>
      <c r="D53" s="8"/>
      <c r="E53" s="8"/>
      <c r="F53" s="8"/>
      <c r="G53" s="8"/>
      <c r="H53" s="8"/>
      <c r="I53" s="8"/>
    </row>
    <row r="54" spans="1:13" ht="43.5" customHeight="1" x14ac:dyDescent="0.25"/>
    <row r="55" spans="1:13" ht="41.25" customHeight="1" x14ac:dyDescent="0.25"/>
    <row r="56" spans="1:13" ht="43.5" customHeight="1" x14ac:dyDescent="0.25"/>
    <row r="57" spans="1:13" ht="48" customHeight="1" x14ac:dyDescent="0.25"/>
    <row r="58" spans="1:13" ht="51" customHeight="1" x14ac:dyDescent="0.25"/>
    <row r="59" spans="1:13" ht="47.25" customHeight="1" x14ac:dyDescent="0.25"/>
    <row r="60" spans="1:13" ht="56.25" customHeight="1" x14ac:dyDescent="0.25"/>
    <row r="61" spans="1:13" ht="42.75" customHeight="1" x14ac:dyDescent="0.25"/>
    <row r="62" spans="1:13" ht="39" customHeight="1" x14ac:dyDescent="0.25"/>
    <row r="63" spans="1:13" ht="39" customHeight="1" x14ac:dyDescent="0.25"/>
    <row r="64" spans="1:13" ht="39" customHeight="1" x14ac:dyDescent="0.25"/>
    <row r="65" ht="55.5" customHeight="1" x14ac:dyDescent="0.25"/>
    <row r="66" ht="47.25" customHeight="1" x14ac:dyDescent="0.25"/>
    <row r="67" ht="42.75" customHeight="1" x14ac:dyDescent="0.25"/>
    <row r="68" ht="61.5" customHeight="1" x14ac:dyDescent="0.25"/>
    <row r="69" ht="42.75" customHeight="1" x14ac:dyDescent="0.25"/>
    <row r="70" ht="57" customHeight="1" x14ac:dyDescent="0.25"/>
    <row r="71" ht="60" customHeight="1" x14ac:dyDescent="0.25"/>
    <row r="72" ht="43.5" customHeight="1" x14ac:dyDescent="0.25"/>
    <row r="73" ht="56.25" customHeight="1" x14ac:dyDescent="0.25"/>
    <row r="74" ht="43.5" customHeight="1" x14ac:dyDescent="0.25"/>
    <row r="75" ht="44.25" customHeight="1" x14ac:dyDescent="0.25"/>
    <row r="76" ht="45.75" customHeight="1" x14ac:dyDescent="0.25"/>
    <row r="77" ht="40.5" customHeight="1" x14ac:dyDescent="0.25"/>
    <row r="78" ht="58.5" customHeight="1" x14ac:dyDescent="0.25"/>
    <row r="79" ht="46.5" customHeight="1" x14ac:dyDescent="0.25"/>
    <row r="80" ht="43.5" customHeight="1" x14ac:dyDescent="0.25"/>
    <row r="81" spans="11:11" ht="42" customHeight="1" x14ac:dyDescent="0.25"/>
    <row r="82" spans="11:11" ht="43.5" customHeight="1" x14ac:dyDescent="0.25"/>
    <row r="83" spans="11:11" ht="56.25" customHeight="1" x14ac:dyDescent="0.25"/>
    <row r="84" spans="11:11" ht="42" customHeight="1" x14ac:dyDescent="0.25"/>
    <row r="85" spans="11:11" x14ac:dyDescent="0.25">
      <c r="K85" t="s">
        <v>70</v>
      </c>
    </row>
    <row r="86" spans="11:11" ht="21" customHeight="1" x14ac:dyDescent="0.25"/>
    <row r="87" spans="11:11" ht="20.25" customHeight="1" x14ac:dyDescent="0.25"/>
  </sheetData>
  <mergeCells count="49">
    <mergeCell ref="A44:I44"/>
    <mergeCell ref="A13:F13"/>
    <mergeCell ref="A30:F30"/>
    <mergeCell ref="A31:F31"/>
    <mergeCell ref="A29:I29"/>
    <mergeCell ref="A41:F41"/>
    <mergeCell ref="A33:F33"/>
    <mergeCell ref="A19:F19"/>
    <mergeCell ref="A22:F22"/>
    <mergeCell ref="A23:F23"/>
    <mergeCell ref="A24:F24"/>
    <mergeCell ref="A43:F43"/>
    <mergeCell ref="A1:F1"/>
    <mergeCell ref="A9:F9"/>
    <mergeCell ref="A2:I2"/>
    <mergeCell ref="A8:F8"/>
    <mergeCell ref="A42:F42"/>
    <mergeCell ref="A27:F27"/>
    <mergeCell ref="A20:F20"/>
    <mergeCell ref="A21:F21"/>
    <mergeCell ref="A14:F14"/>
    <mergeCell ref="A15:F15"/>
    <mergeCell ref="A28:F28"/>
    <mergeCell ref="A38:F38"/>
    <mergeCell ref="A39:F39"/>
    <mergeCell ref="A40:F40"/>
    <mergeCell ref="A25:F25"/>
    <mergeCell ref="A26:F26"/>
    <mergeCell ref="A6:F6"/>
    <mergeCell ref="A10:F10"/>
    <mergeCell ref="A11:F11"/>
    <mergeCell ref="A12:F12"/>
    <mergeCell ref="A7:F7"/>
    <mergeCell ref="A45:G45"/>
    <mergeCell ref="A46:G46"/>
    <mergeCell ref="L1:L2"/>
    <mergeCell ref="M1:M2"/>
    <mergeCell ref="N1:N2"/>
    <mergeCell ref="A32:F32"/>
    <mergeCell ref="A37:F37"/>
    <mergeCell ref="A36:F36"/>
    <mergeCell ref="A35:F35"/>
    <mergeCell ref="A34:F34"/>
    <mergeCell ref="A3:F3"/>
    <mergeCell ref="A4:F4"/>
    <mergeCell ref="A5:F5"/>
    <mergeCell ref="A16:F16"/>
    <mergeCell ref="A17:F17"/>
    <mergeCell ref="A18:F18"/>
  </mergeCells>
  <conditionalFormatting sqref="H45">
    <cfRule type="cellIs" dxfId="1" priority="3" operator="greaterThan">
      <formula>1</formula>
    </cfRule>
  </conditionalFormatting>
  <conditionalFormatting sqref="H46">
    <cfRule type="cellIs" dxfId="0" priority="1" operator="lessThanOrEqual">
      <formula>$H$31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7</xdr:col>
                    <xdr:colOff>9525</xdr:colOff>
                    <xdr:row>5</xdr:row>
                    <xdr:rowOff>9525</xdr:rowOff>
                  </from>
                  <to>
                    <xdr:col>7</xdr:col>
                    <xdr:colOff>1304925</xdr:colOff>
                    <xdr:row>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 40-102-2000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Avalekseenko</dc:creator>
  <cp:lastModifiedBy>Крайнов Михаил Александрович</cp:lastModifiedBy>
  <dcterms:created xsi:type="dcterms:W3CDTF">2018-02-15T05:54:40Z</dcterms:created>
  <dcterms:modified xsi:type="dcterms:W3CDTF">2021-07-27T11:36:06Z</dcterms:modified>
</cp:coreProperties>
</file>