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ЭтаКнига"/>
  <mc:AlternateContent xmlns:mc="http://schemas.openxmlformats.org/markup-compatibility/2006">
    <mc:Choice Requires="x15">
      <x15ac:absPath xmlns:x15ac="http://schemas.microsoft.com/office/spreadsheetml/2010/11/ac" url="\\ppl.loc\RDS\RDS_Folders\denis.ivanov\Desktop\ИЗОЛА\"/>
    </mc:Choice>
  </mc:AlternateContent>
  <xr:revisionPtr revIDLastSave="0" documentId="13_ncr:1_{02F56388-4252-4F44-BA70-9AB08C98316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Бесканальная" sheetId="7" r:id="rId1"/>
    <sheet name="Канальная" sheetId="6" r:id="rId2"/>
    <sheet name="Наружняя" sheetId="8" r:id="rId3"/>
    <sheet name="Тех.лист" sheetId="10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8" l="1"/>
  <c r="I7" i="8"/>
  <c r="I6" i="8"/>
  <c r="I5" i="8"/>
  <c r="I9" i="8" s="1"/>
  <c r="D8" i="8"/>
  <c r="D7" i="8"/>
  <c r="D6" i="8"/>
  <c r="D5" i="8"/>
  <c r="I8" i="6"/>
  <c r="I7" i="6"/>
  <c r="I6" i="6"/>
  <c r="I5" i="6"/>
  <c r="D8" i="6"/>
  <c r="D7" i="6"/>
  <c r="D6" i="6"/>
  <c r="D5" i="6"/>
  <c r="I8" i="7"/>
  <c r="I7" i="7"/>
  <c r="I6" i="7"/>
  <c r="I5" i="7"/>
  <c r="D8" i="7"/>
  <c r="D7" i="7"/>
  <c r="D6" i="7"/>
  <c r="D5" i="7"/>
  <c r="I19" i="6" l="1"/>
  <c r="D27" i="6"/>
  <c r="D26" i="6" l="1"/>
  <c r="I27" i="6" s="1"/>
  <c r="I26" i="6" l="1"/>
  <c r="D9" i="6"/>
  <c r="I9" i="6"/>
  <c r="I19" i="8" l="1"/>
  <c r="D19" i="8"/>
  <c r="I11" i="8"/>
  <c r="D11" i="8"/>
  <c r="I10" i="8"/>
  <c r="I17" i="8" s="1"/>
  <c r="D10" i="8"/>
  <c r="D16" i="8" s="1"/>
  <c r="I15" i="8"/>
  <c r="D9" i="8"/>
  <c r="D15" i="8" s="1"/>
  <c r="I16" i="8" l="1"/>
  <c r="I18" i="8" s="1"/>
  <c r="D17" i="8"/>
  <c r="D18" i="8" s="1"/>
  <c r="I27" i="8" l="1"/>
  <c r="I26" i="8"/>
  <c r="D19" i="6"/>
  <c r="I10" i="6"/>
  <c r="I17" i="6" s="1"/>
  <c r="I15" i="6"/>
  <c r="D10" i="6"/>
  <c r="D16" i="6" s="1"/>
  <c r="D11" i="6"/>
  <c r="I11" i="6"/>
  <c r="D15" i="6"/>
  <c r="I28" i="8" l="1"/>
  <c r="D17" i="6"/>
  <c r="I16" i="6"/>
  <c r="I18" i="6" s="1"/>
  <c r="D18" i="6" l="1"/>
  <c r="I28" i="6" s="1"/>
  <c r="I29" i="6" l="1"/>
  <c r="D26" i="7"/>
  <c r="I11" i="7"/>
  <c r="D27" i="7"/>
  <c r="I10" i="7"/>
  <c r="I16" i="7" s="1"/>
  <c r="D9" i="7"/>
  <c r="D15" i="7" s="1"/>
  <c r="I9" i="7"/>
  <c r="I15" i="7" s="1"/>
  <c r="I33" i="7" l="1"/>
  <c r="I34" i="7"/>
  <c r="I35" i="7"/>
  <c r="I40" i="7"/>
  <c r="I41" i="7"/>
  <c r="I42" i="7"/>
  <c r="I17" i="7"/>
  <c r="I18" i="7" s="1"/>
  <c r="D11" i="7"/>
  <c r="D25" i="7"/>
  <c r="I27" i="7" s="1"/>
  <c r="D10" i="7"/>
  <c r="I28" i="7" l="1"/>
  <c r="I26" i="7"/>
  <c r="D17" i="7"/>
  <c r="D16" i="7"/>
  <c r="D18" i="7" l="1"/>
  <c r="I37" i="7" l="1"/>
  <c r="I44" i="7"/>
  <c r="I36" i="7"/>
  <c r="I43" i="7"/>
  <c r="I30" i="7"/>
  <c r="I29" i="7"/>
  <c r="I38" i="7" l="1"/>
  <c r="I31" i="7"/>
  <c r="I45" i="7"/>
</calcChain>
</file>

<file path=xl/sharedStrings.xml><?xml version="1.0" encoding="utf-8"?>
<sst xmlns="http://schemas.openxmlformats.org/spreadsheetml/2006/main" count="688" uniqueCount="175">
  <si>
    <t>м*°С/Вт</t>
  </si>
  <si>
    <t>Вт/м</t>
  </si>
  <si>
    <t>Значение</t>
  </si>
  <si>
    <t>Ед. измерения</t>
  </si>
  <si>
    <t>Условное обозначение</t>
  </si>
  <si>
    <t>Показатель</t>
  </si>
  <si>
    <t>м</t>
  </si>
  <si>
    <t>b</t>
  </si>
  <si>
    <t>h</t>
  </si>
  <si>
    <t>Ширина канала</t>
  </si>
  <si>
    <t>Высота канала</t>
  </si>
  <si>
    <t>αк</t>
  </si>
  <si>
    <t>Вт/м2*С</t>
  </si>
  <si>
    <t>ᴧгр</t>
  </si>
  <si>
    <t>Теплопроводность грунта</t>
  </si>
  <si>
    <t>Вт/м*С</t>
  </si>
  <si>
    <t>Rиз1</t>
  </si>
  <si>
    <t>Rиз2</t>
  </si>
  <si>
    <t>Rн1</t>
  </si>
  <si>
    <t>Rн2</t>
  </si>
  <si>
    <t>tкан</t>
  </si>
  <si>
    <t>tв1</t>
  </si>
  <si>
    <t>tв2</t>
  </si>
  <si>
    <t>Rгр</t>
  </si>
  <si>
    <t>Rкан</t>
  </si>
  <si>
    <t>tн</t>
  </si>
  <si>
    <t>H</t>
  </si>
  <si>
    <t>Rобщ1</t>
  </si>
  <si>
    <t>Rобщ2</t>
  </si>
  <si>
    <t>Подающий трубопровод Т1</t>
  </si>
  <si>
    <t>Наружный диаметр напорной трубы Т1</t>
  </si>
  <si>
    <t>Толщина стенки напорной трубы Т1</t>
  </si>
  <si>
    <t>Внутренний диаметр напорной трубы Т1</t>
  </si>
  <si>
    <t>Наружный диаметр оболочки Т1</t>
  </si>
  <si>
    <t>Толщина стенки защитной оболочки Т1</t>
  </si>
  <si>
    <t>Толщина изоляции Т1</t>
  </si>
  <si>
    <t>Внутренний диаметр оболочки Т1</t>
  </si>
  <si>
    <t>dн1</t>
  </si>
  <si>
    <t>dвн1</t>
  </si>
  <si>
    <t>Dн1</t>
  </si>
  <si>
    <t>Dвн1</t>
  </si>
  <si>
    <t>σст1</t>
  </si>
  <si>
    <t>σнап1</t>
  </si>
  <si>
    <t>σиз1</t>
  </si>
  <si>
    <t>Внутренний диаметр напорной трубы Т2</t>
  </si>
  <si>
    <t>Внутренний диаметр оболочки Т2</t>
  </si>
  <si>
    <t>Толщина изоляции Т2</t>
  </si>
  <si>
    <t>dн2</t>
  </si>
  <si>
    <t>σнап2</t>
  </si>
  <si>
    <t>dвн2</t>
  </si>
  <si>
    <t>Dн2</t>
  </si>
  <si>
    <t>σст2</t>
  </si>
  <si>
    <t>Dвн2</t>
  </si>
  <si>
    <t>σиз2</t>
  </si>
  <si>
    <t>Обратный трубопровод Т2</t>
  </si>
  <si>
    <t>Теплопроводность стенки напорной трубы Т1</t>
  </si>
  <si>
    <t>Теплопроводность стенки защитной оболочки Т1</t>
  </si>
  <si>
    <t>ᴧσнап1</t>
  </si>
  <si>
    <t>ᴧσнап2</t>
  </si>
  <si>
    <t>ᴧσст1</t>
  </si>
  <si>
    <t>Теплопроводность изоляции Т1</t>
  </si>
  <si>
    <t>ᴧσст2</t>
  </si>
  <si>
    <t>ᴧσиз1</t>
  </si>
  <si>
    <t>Теплопроводность стенки напорной трубы Т2</t>
  </si>
  <si>
    <t>Теплопроводность стенки защитной оболочки Т2</t>
  </si>
  <si>
    <t>Теплопроводность изоляции Т2</t>
  </si>
  <si>
    <t>Rσнап1</t>
  </si>
  <si>
    <t>Rσнап2</t>
  </si>
  <si>
    <t>Rσст1</t>
  </si>
  <si>
    <t>Вт/м*°С</t>
  </si>
  <si>
    <t>°С</t>
  </si>
  <si>
    <t>Rσст2</t>
  </si>
  <si>
    <t>Температура теплоносителя Т1</t>
  </si>
  <si>
    <t>Температура теплоносителя Т2</t>
  </si>
  <si>
    <t>Термическое сопротивление защитной оболочки Т1</t>
  </si>
  <si>
    <t>Термическое сопротивление стенки напорной трубы Т1</t>
  </si>
  <si>
    <t>Термическое сопротивление защитной оболочки Т2</t>
  </si>
  <si>
    <t>Термическое сопротивление стенки напорной трубы Т2</t>
  </si>
  <si>
    <t>Термическое сопротивление изоляции Т1</t>
  </si>
  <si>
    <t>Термическое сопротивление изоляции Т2</t>
  </si>
  <si>
    <t>Термическое сопротивление всей конструкции Т1</t>
  </si>
  <si>
    <t>Термическое сопротивление всей конструкции Т2</t>
  </si>
  <si>
    <t>ᴧσиз2</t>
  </si>
  <si>
    <t>Полученные значения</t>
  </si>
  <si>
    <t>К</t>
  </si>
  <si>
    <t>безразмерн.</t>
  </si>
  <si>
    <t>Температура окружающей среды</t>
  </si>
  <si>
    <t>Глубина заложения (от оси труб до поверхности земли)</t>
  </si>
  <si>
    <t>Коэф. дополнительных потерь</t>
  </si>
  <si>
    <t>Исходные данные по прокладке</t>
  </si>
  <si>
    <t>Термическое сопротивление грунта</t>
  </si>
  <si>
    <t>Температура воздуха в канале</t>
  </si>
  <si>
    <t>Тепловые потери Т1+Т2</t>
  </si>
  <si>
    <t>q1,2</t>
  </si>
  <si>
    <t>Термическое сопротивление теплоотдаче от воздуха к поверхности канала</t>
  </si>
  <si>
    <t>Термическое сопротивление теплоотдачи трубопровода Т1 во внешнюю среду</t>
  </si>
  <si>
    <t>Термическое сопротивление теплоотдачи трубопровода Т2 во внешнюю среду</t>
  </si>
  <si>
    <t>Межосевое расстояние между Т1 и Т2</t>
  </si>
  <si>
    <t>А</t>
  </si>
  <si>
    <t>R0</t>
  </si>
  <si>
    <t>Тепловые потери Т1</t>
  </si>
  <si>
    <t>Тепловые потери Т2</t>
  </si>
  <si>
    <t>q1</t>
  </si>
  <si>
    <t>q2</t>
  </si>
  <si>
    <t>Термическое сопротивление грунта Т1</t>
  </si>
  <si>
    <t>Термическое сопротивление грунта Т2</t>
  </si>
  <si>
    <t>Rгр1</t>
  </si>
  <si>
    <t>Rгр2</t>
  </si>
  <si>
    <t>Термическое сопротивление, обусловленное тепловым взаимодействием Т1 и Т2</t>
  </si>
  <si>
    <t>Наружный диаметр напорной трубы Т2, м</t>
  </si>
  <si>
    <t>Толщина стенки напорной трубы Т2, м</t>
  </si>
  <si>
    <t>Наружный диаметр оболочки Т2, м</t>
  </si>
  <si>
    <t>Толщина стенки защитной оболочки Т2, м</t>
  </si>
  <si>
    <t>Типоразмер</t>
  </si>
  <si>
    <t>125/160</t>
  </si>
  <si>
    <t>140/180</t>
  </si>
  <si>
    <t>160/200</t>
  </si>
  <si>
    <t>Коэф. теплоотдачи в канале</t>
  </si>
  <si>
    <t>Температура окружающей среды (для ГВС Глубина &lt; 0,7 м)</t>
  </si>
  <si>
    <t>Температура окружающей среды ( Глубина &gt; 0,7 м )</t>
  </si>
  <si>
    <t>Температура окружающей среды ( Глубина &lt; 0,7 м )</t>
  </si>
  <si>
    <t>При глубине &gt; 0,7 м :</t>
  </si>
  <si>
    <t>При глубине &lt; 0,7 м :</t>
  </si>
  <si>
    <t>H1</t>
  </si>
  <si>
    <t>H2</t>
  </si>
  <si>
    <t>H3</t>
  </si>
  <si>
    <t>Глубина заложения &gt; 0,7 м (от оси труб до поверхности земли)</t>
  </si>
  <si>
    <t>Глубина заложения &lt; 0,7 м (от оси труб до поверхности земли) - для ГВС</t>
  </si>
  <si>
    <t>Глубина заложения &lt; 0,7 м (от оси труб до поверхности земли)</t>
  </si>
  <si>
    <t>При глубине &lt; 0,7 м ( для ГВС ) :</t>
  </si>
  <si>
    <t>tн.год</t>
  </si>
  <si>
    <t>tн.от</t>
  </si>
  <si>
    <t>+</t>
  </si>
  <si>
    <t>Т1</t>
  </si>
  <si>
    <t>Т2</t>
  </si>
  <si>
    <t>Типоразмеры труб</t>
  </si>
  <si>
    <t>25/63</t>
  </si>
  <si>
    <t>32/63</t>
  </si>
  <si>
    <t>40/75</t>
  </si>
  <si>
    <t>50/90</t>
  </si>
  <si>
    <t>63/100</t>
  </si>
  <si>
    <t>75/110</t>
  </si>
  <si>
    <t>25/75 Плюс</t>
  </si>
  <si>
    <t>25/90 Плюс</t>
  </si>
  <si>
    <t>32/75 Плюс</t>
  </si>
  <si>
    <t>32/90 Плюс</t>
  </si>
  <si>
    <t>40/90 Плюс</t>
  </si>
  <si>
    <t>90/125</t>
  </si>
  <si>
    <t>110/145</t>
  </si>
  <si>
    <t>225/315</t>
  </si>
  <si>
    <t>40/100 Плюс</t>
  </si>
  <si>
    <t>40/110 Плюс</t>
  </si>
  <si>
    <t>50/100 Плюс</t>
  </si>
  <si>
    <t>50/110 Плюс</t>
  </si>
  <si>
    <t>50/125 Плюс</t>
  </si>
  <si>
    <t>63/110 Плюс</t>
  </si>
  <si>
    <t>63/125 Плюс</t>
  </si>
  <si>
    <t>63/140 Плюс</t>
  </si>
  <si>
    <t>63/145 Плюс</t>
  </si>
  <si>
    <t>75/125 Плюс</t>
  </si>
  <si>
    <t>75/140 Плюс</t>
  </si>
  <si>
    <t>75/145 Плюс</t>
  </si>
  <si>
    <t>75/160 Плюс</t>
  </si>
  <si>
    <t>90/140 Плюс</t>
  </si>
  <si>
    <t>90/145 Плюс</t>
  </si>
  <si>
    <t>90/160 Плюс</t>
  </si>
  <si>
    <t>90/180 Плюс</t>
  </si>
  <si>
    <t>110/160 Плюс</t>
  </si>
  <si>
    <t>110/180 Плюс</t>
  </si>
  <si>
    <t>125/180 Плюс</t>
  </si>
  <si>
    <t>125/200 Плюс</t>
  </si>
  <si>
    <t>140/200 Плюс</t>
  </si>
  <si>
    <t>140/225 Плюс</t>
  </si>
  <si>
    <t>160/225 Плюс</t>
  </si>
  <si>
    <t>160/270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</si>
</sst>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theme="4" tint="-0.249977111117893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CCFF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2">
      <alignment horizontal="center"/>
    </xf>
    <xf numFmtId="0" fontId="3" fillId="0" borderId="0"/>
    <xf numFmtId="0" fontId="4" fillId="2" borderId="3" applyNumberFormat="0" applyAlignment="0" applyProtection="0"/>
  </cellStyleXfs>
  <cellXfs count="131">
    <xf numFmtId="0" fontId="0" fillId="0" borderId="0" xfId="0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7" fillId="0" borderId="2" xfId="4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4" fontId="7" fillId="0" borderId="2" xfId="4" applyNumberFormat="1" applyFont="1" applyFill="1" applyBorder="1" applyAlignment="1">
      <alignment horizontal="center" vertical="center"/>
    </xf>
    <xf numFmtId="164" fontId="7" fillId="0" borderId="5" xfId="4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5" xfId="4" applyNumberFormat="1" applyFont="1" applyFill="1" applyBorder="1" applyAlignment="1">
      <alignment horizontal="center"/>
    </xf>
    <xf numFmtId="164" fontId="12" fillId="5" borderId="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0" fontId="19" fillId="6" borderId="2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0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</cellXfs>
  <cellStyles count="5">
    <cellStyle name="Ввод" xfId="2" xr:uid="{00000000-0005-0000-0000-000000000000}"/>
    <cellStyle name="Вывод" xfId="1" builtinId="21"/>
    <cellStyle name="Вычисление" xfId="4" builtinId="22"/>
    <cellStyle name="Обычный" xfId="0" builtinId="0"/>
    <cellStyle name="Обычный 2" xfId="3" xr:uid="{00000000-0005-0000-0000-000004000000}"/>
  </cellStyles>
  <dxfs count="0"/>
  <tableStyles count="0" defaultTableStyle="TableStyleMedium2" defaultPivotStyle="PivotStyleLight16"/>
  <colors>
    <mruColors>
      <color rgb="FF66CCFF"/>
      <color rgb="FFFF9966"/>
      <color rgb="FFFF00FF"/>
      <color rgb="FF66FF33"/>
      <color rgb="FFFF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1" dropStyle="combo" dx="16" fmlaLink="G22" fmlaRange="Тех.лист!$B$3:$B$44" sel="42"/>
</file>

<file path=xl/ctrlProps/ctrlProp2.xml><?xml version="1.0" encoding="utf-8"?>
<formControlPr xmlns="http://schemas.microsoft.com/office/spreadsheetml/2009/9/main" objectType="Drop" dropLines="41" dropStyle="combo" dx="16" fmlaLink="I22" fmlaRange="Тех.лист!$B$3:$B$44" sel="42"/>
</file>

<file path=xl/ctrlProps/ctrlProp3.xml><?xml version="1.0" encoding="utf-8"?>
<formControlPr xmlns="http://schemas.microsoft.com/office/spreadsheetml/2009/9/main" objectType="Drop" dropLines="41" dropStyle="combo" dx="16" fmlaLink="G23" fmlaRange="Тех.лист!$B$3:$B$44" sel="42"/>
</file>

<file path=xl/ctrlProps/ctrlProp4.xml><?xml version="1.0" encoding="utf-8"?>
<formControlPr xmlns="http://schemas.microsoft.com/office/spreadsheetml/2009/9/main" objectType="Drop" dropLines="41" dropStyle="combo" dx="16" fmlaLink="I23" fmlaRange="Тех.лист!$B$3:$B$44" sel="42"/>
</file>

<file path=xl/ctrlProps/ctrlProp5.xml><?xml version="1.0" encoding="utf-8"?>
<formControlPr xmlns="http://schemas.microsoft.com/office/spreadsheetml/2009/9/main" objectType="Drop" dropLines="41" dropStyle="combo" dx="16" fmlaLink="G23" fmlaRange="Тех.лист!$B$3:$B$44" sel="42"/>
</file>

<file path=xl/ctrlProps/ctrlProp6.xml><?xml version="1.0" encoding="utf-8"?>
<formControlPr xmlns="http://schemas.microsoft.com/office/spreadsheetml/2009/9/main" objectType="Drop" dropLines="41" dropStyle="combo" dx="16" fmlaLink="$I$23" fmlaRange="Тех.лист!$B$3:$B$44" sel="4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7</xdr:col>
          <xdr:colOff>0</xdr:colOff>
          <xdr:row>21</xdr:row>
          <xdr:rowOff>352425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0</xdr:rowOff>
        </xdr:from>
        <xdr:to>
          <xdr:col>9</xdr:col>
          <xdr:colOff>1162050</xdr:colOff>
          <xdr:row>21</xdr:row>
          <xdr:rowOff>352425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0</xdr:rowOff>
        </xdr:from>
        <xdr:to>
          <xdr:col>6</xdr:col>
          <xdr:colOff>2657475</xdr:colOff>
          <xdr:row>22</xdr:row>
          <xdr:rowOff>285750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0</xdr:rowOff>
        </xdr:from>
        <xdr:to>
          <xdr:col>9</xdr:col>
          <xdr:colOff>962025</xdr:colOff>
          <xdr:row>22</xdr:row>
          <xdr:rowOff>285750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19050</xdr:rowOff>
        </xdr:from>
        <xdr:to>
          <xdr:col>6</xdr:col>
          <xdr:colOff>2771775</xdr:colOff>
          <xdr:row>22</xdr:row>
          <xdr:rowOff>266700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9</xdr:col>
          <xdr:colOff>1038225</xdr:colOff>
          <xdr:row>22</xdr:row>
          <xdr:rowOff>266700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BC46"/>
  <sheetViews>
    <sheetView tabSelected="1" zoomScale="70" zoomScaleNormal="70" workbookViewId="0">
      <selection activeCell="L25" sqref="L25"/>
    </sheetView>
  </sheetViews>
  <sheetFormatPr defaultRowHeight="15" x14ac:dyDescent="0.25"/>
  <cols>
    <col min="1" max="1" width="6.85546875" customWidth="1"/>
    <col min="2" max="2" width="58.5703125" customWidth="1"/>
    <col min="3" max="3" width="24.7109375" customWidth="1"/>
    <col min="4" max="4" width="13.5703125" customWidth="1"/>
    <col min="5" max="5" width="16.140625" customWidth="1"/>
    <col min="6" max="6" width="7.42578125" customWidth="1"/>
    <col min="7" max="7" width="47.85546875" customWidth="1"/>
    <col min="8" max="8" width="23.42578125" customWidth="1"/>
    <col min="9" max="9" width="15.28515625" customWidth="1"/>
    <col min="10" max="10" width="17.7109375" customWidth="1"/>
    <col min="11" max="11" width="7.5703125" customWidth="1"/>
    <col min="12" max="12" width="39" customWidth="1"/>
    <col min="13" max="13" width="15.140625" customWidth="1"/>
    <col min="14" max="14" width="14.28515625" bestFit="1" customWidth="1"/>
    <col min="15" max="15" width="14.85546875" customWidth="1"/>
    <col min="16" max="17" width="16.42578125" customWidth="1"/>
    <col min="18" max="19" width="11.140625" bestFit="1" customWidth="1"/>
    <col min="20" max="20" width="8.140625" bestFit="1" customWidth="1"/>
    <col min="21" max="21" width="11.140625" bestFit="1" customWidth="1"/>
    <col min="22" max="23" width="12.140625" bestFit="1" customWidth="1"/>
    <col min="24" max="24" width="8.140625" bestFit="1" customWidth="1"/>
    <col min="25" max="27" width="12.140625" bestFit="1" customWidth="1"/>
    <col min="28" max="28" width="7.42578125" bestFit="1" customWidth="1"/>
    <col min="29" max="29" width="12.140625" bestFit="1" customWidth="1"/>
    <col min="30" max="30" width="12.140625" customWidth="1"/>
    <col min="31" max="32" width="12.140625" bestFit="1" customWidth="1"/>
    <col min="33" max="33" width="7.28515625" bestFit="1" customWidth="1"/>
    <col min="34" max="37" width="12.140625" bestFit="1" customWidth="1"/>
    <col min="38" max="38" width="7.28515625" bestFit="1" customWidth="1"/>
    <col min="39" max="42" width="12.140625" bestFit="1" customWidth="1"/>
    <col min="43" max="43" width="8.28515625" bestFit="1" customWidth="1"/>
    <col min="44" max="45" width="13.28515625" bestFit="1" customWidth="1"/>
    <col min="46" max="46" width="8.28515625" bestFit="1" customWidth="1"/>
    <col min="47" max="48" width="13.28515625" bestFit="1" customWidth="1"/>
    <col min="49" max="49" width="8.28515625" bestFit="1" customWidth="1"/>
    <col min="50" max="51" width="13.28515625" bestFit="1" customWidth="1"/>
    <col min="52" max="52" width="8.28515625" bestFit="1" customWidth="1"/>
    <col min="53" max="54" width="13.28515625" bestFit="1" customWidth="1"/>
    <col min="55" max="55" width="8.28515625" bestFit="1" customWidth="1"/>
  </cols>
  <sheetData>
    <row r="1" spans="2:55" ht="29.25" customHeight="1" thickBot="1" x14ac:dyDescent="0.3"/>
    <row r="2" spans="2:55" x14ac:dyDescent="0.25">
      <c r="B2" s="105" t="s">
        <v>29</v>
      </c>
      <c r="C2" s="106"/>
      <c r="D2" s="106"/>
      <c r="E2" s="107"/>
      <c r="G2" s="111" t="s">
        <v>54</v>
      </c>
      <c r="H2" s="112"/>
      <c r="I2" s="112"/>
      <c r="J2" s="113"/>
      <c r="L2" s="123" t="s">
        <v>5</v>
      </c>
      <c r="M2" s="100" t="s">
        <v>4</v>
      </c>
      <c r="N2" s="102" t="s">
        <v>113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</row>
    <row r="3" spans="2:55" x14ac:dyDescent="0.25">
      <c r="B3" s="108"/>
      <c r="C3" s="109"/>
      <c r="D3" s="109"/>
      <c r="E3" s="110"/>
      <c r="G3" s="114"/>
      <c r="H3" s="115"/>
      <c r="I3" s="115"/>
      <c r="J3" s="116"/>
      <c r="L3" s="124"/>
      <c r="M3" s="101"/>
      <c r="N3" s="83" t="s">
        <v>136</v>
      </c>
      <c r="O3" s="78" t="s">
        <v>142</v>
      </c>
      <c r="P3" s="78" t="s">
        <v>143</v>
      </c>
      <c r="Q3" s="78" t="s">
        <v>137</v>
      </c>
      <c r="R3" s="79" t="s">
        <v>144</v>
      </c>
      <c r="S3" s="79" t="s">
        <v>145</v>
      </c>
      <c r="T3" s="79" t="s">
        <v>138</v>
      </c>
      <c r="U3" s="79" t="s">
        <v>146</v>
      </c>
      <c r="V3" s="79" t="s">
        <v>150</v>
      </c>
      <c r="W3" s="79" t="s">
        <v>151</v>
      </c>
      <c r="X3" s="79" t="s">
        <v>139</v>
      </c>
      <c r="Y3" s="79" t="s">
        <v>152</v>
      </c>
      <c r="Z3" s="79" t="s">
        <v>153</v>
      </c>
      <c r="AA3" s="79" t="s">
        <v>154</v>
      </c>
      <c r="AB3" s="79" t="s">
        <v>140</v>
      </c>
      <c r="AC3" s="79" t="s">
        <v>155</v>
      </c>
      <c r="AD3" s="79" t="s">
        <v>156</v>
      </c>
      <c r="AE3" s="79" t="s">
        <v>157</v>
      </c>
      <c r="AF3" s="79" t="s">
        <v>158</v>
      </c>
      <c r="AG3" s="79" t="s">
        <v>141</v>
      </c>
      <c r="AH3" s="79" t="s">
        <v>159</v>
      </c>
      <c r="AI3" s="79" t="s">
        <v>160</v>
      </c>
      <c r="AJ3" s="79" t="s">
        <v>161</v>
      </c>
      <c r="AK3" s="79" t="s">
        <v>162</v>
      </c>
      <c r="AL3" s="79" t="s">
        <v>147</v>
      </c>
      <c r="AM3" s="79" t="s">
        <v>163</v>
      </c>
      <c r="AN3" s="79" t="s">
        <v>164</v>
      </c>
      <c r="AO3" s="79" t="s">
        <v>165</v>
      </c>
      <c r="AP3" s="79" t="s">
        <v>166</v>
      </c>
      <c r="AQ3" s="79" t="s">
        <v>148</v>
      </c>
      <c r="AR3" s="79" t="s">
        <v>167</v>
      </c>
      <c r="AS3" s="79" t="s">
        <v>168</v>
      </c>
      <c r="AT3" s="79" t="s">
        <v>114</v>
      </c>
      <c r="AU3" s="79" t="s">
        <v>169</v>
      </c>
      <c r="AV3" s="79" t="s">
        <v>170</v>
      </c>
      <c r="AW3" s="79" t="s">
        <v>115</v>
      </c>
      <c r="AX3" s="79" t="s">
        <v>171</v>
      </c>
      <c r="AY3" s="79" t="s">
        <v>172</v>
      </c>
      <c r="AZ3" s="79" t="s">
        <v>116</v>
      </c>
      <c r="BA3" s="79" t="s">
        <v>173</v>
      </c>
      <c r="BB3" s="79" t="s">
        <v>174</v>
      </c>
      <c r="BC3" s="84" t="s">
        <v>149</v>
      </c>
    </row>
    <row r="4" spans="2:55" ht="22.5" customHeight="1" x14ac:dyDescent="0.25">
      <c r="B4" s="20" t="s">
        <v>5</v>
      </c>
      <c r="C4" s="11" t="s">
        <v>4</v>
      </c>
      <c r="D4" s="11" t="s">
        <v>2</v>
      </c>
      <c r="E4" s="21" t="s">
        <v>3</v>
      </c>
      <c r="G4" s="81" t="s">
        <v>5</v>
      </c>
      <c r="H4" s="80" t="s">
        <v>4</v>
      </c>
      <c r="I4" s="80" t="s">
        <v>2</v>
      </c>
      <c r="J4" s="70" t="s">
        <v>3</v>
      </c>
      <c r="L4" s="91" t="s">
        <v>109</v>
      </c>
      <c r="M4" s="93" t="s">
        <v>47</v>
      </c>
      <c r="N4" s="85">
        <v>2.5000000000000001E-2</v>
      </c>
      <c r="O4" s="15">
        <v>2.5000000000000001E-2</v>
      </c>
      <c r="P4" s="15">
        <v>2.5000000000000001E-2</v>
      </c>
      <c r="Q4" s="15">
        <v>3.2000000000000001E-2</v>
      </c>
      <c r="R4" s="15">
        <v>3.2000000000000001E-2</v>
      </c>
      <c r="S4" s="15">
        <v>3.2000000000000001E-2</v>
      </c>
      <c r="T4" s="15">
        <v>0.04</v>
      </c>
      <c r="U4" s="15">
        <v>0.04</v>
      </c>
      <c r="V4" s="15">
        <v>0.04</v>
      </c>
      <c r="W4" s="15">
        <v>0.04</v>
      </c>
      <c r="X4" s="15">
        <v>4.8000000000000001E-2</v>
      </c>
      <c r="Y4" s="15">
        <v>4.8000000000000001E-2</v>
      </c>
      <c r="Z4" s="15">
        <v>4.8000000000000001E-2</v>
      </c>
      <c r="AA4" s="15">
        <v>4.8000000000000001E-2</v>
      </c>
      <c r="AB4" s="15">
        <v>5.8999999999999997E-2</v>
      </c>
      <c r="AC4" s="15">
        <v>5.8999999999999997E-2</v>
      </c>
      <c r="AD4" s="15">
        <v>5.8999999999999997E-2</v>
      </c>
      <c r="AE4" s="15">
        <v>5.8999999999999997E-2</v>
      </c>
      <c r="AF4" s="15">
        <v>5.8999999999999997E-2</v>
      </c>
      <c r="AG4" s="15">
        <v>7.0000000000000007E-2</v>
      </c>
      <c r="AH4" s="15">
        <v>7.0000000000000007E-2</v>
      </c>
      <c r="AI4" s="15">
        <v>7.0000000000000007E-2</v>
      </c>
      <c r="AJ4" s="15">
        <v>7.0000000000000007E-2</v>
      </c>
      <c r="AK4" s="15">
        <v>7.0000000000000007E-2</v>
      </c>
      <c r="AL4" s="15">
        <v>8.4000000000000005E-2</v>
      </c>
      <c r="AM4" s="15">
        <v>8.4000000000000005E-2</v>
      </c>
      <c r="AN4" s="15">
        <v>8.4000000000000005E-2</v>
      </c>
      <c r="AO4" s="15">
        <v>8.4000000000000005E-2</v>
      </c>
      <c r="AP4" s="15">
        <v>8.4000000000000005E-2</v>
      </c>
      <c r="AQ4" s="15">
        <v>0.10100000000000001</v>
      </c>
      <c r="AR4" s="15">
        <v>0.10100000000000001</v>
      </c>
      <c r="AS4" s="15">
        <v>0.10100000000000001</v>
      </c>
      <c r="AT4" s="15">
        <v>0.11600000000000001</v>
      </c>
      <c r="AU4" s="15">
        <v>0.11600000000000001</v>
      </c>
      <c r="AV4" s="15">
        <v>0.11600000000000001</v>
      </c>
      <c r="AW4" s="15">
        <v>0.127</v>
      </c>
      <c r="AX4" s="15">
        <v>0.127</v>
      </c>
      <c r="AY4" s="15">
        <v>0.127</v>
      </c>
      <c r="AZ4" s="15">
        <v>0.14399999999999999</v>
      </c>
      <c r="BA4" s="15">
        <v>0.14399999999999999</v>
      </c>
      <c r="BB4" s="15">
        <v>0.14399999999999999</v>
      </c>
      <c r="BC4" s="37">
        <v>0.20300000000000001</v>
      </c>
    </row>
    <row r="5" spans="2:55" x14ac:dyDescent="0.25">
      <c r="B5" s="22" t="s">
        <v>30</v>
      </c>
      <c r="C5" s="6" t="s">
        <v>37</v>
      </c>
      <c r="D5" s="15">
        <f>INDEX($N$4:$BC$7,MATCH(G5,$L$4:$L$7,0),$G$22)</f>
        <v>0.20300000000000001</v>
      </c>
      <c r="E5" s="23" t="s">
        <v>6</v>
      </c>
      <c r="G5" s="30" t="s">
        <v>109</v>
      </c>
      <c r="H5" s="6" t="s">
        <v>47</v>
      </c>
      <c r="I5" s="15">
        <f>INDEX($N$4:$BC$7,MATCH(G5,$L$4:$L$7,0),$I$22)</f>
        <v>0.20300000000000001</v>
      </c>
      <c r="J5" s="23" t="s">
        <v>6</v>
      </c>
      <c r="L5" s="91" t="s">
        <v>110</v>
      </c>
      <c r="M5" s="94" t="s">
        <v>48</v>
      </c>
      <c r="N5" s="85">
        <v>2.2000000000000001E-3</v>
      </c>
      <c r="O5" s="15">
        <v>2.2000000000000001E-3</v>
      </c>
      <c r="P5" s="15">
        <v>2.2000000000000001E-3</v>
      </c>
      <c r="Q5" s="15">
        <v>2.5000000000000001E-3</v>
      </c>
      <c r="R5" s="15">
        <v>2.5000000000000001E-3</v>
      </c>
      <c r="S5" s="15">
        <v>2.5000000000000001E-3</v>
      </c>
      <c r="T5" s="15">
        <v>2.8E-3</v>
      </c>
      <c r="U5" s="15">
        <v>2.8E-3</v>
      </c>
      <c r="V5" s="15">
        <v>2.8E-3</v>
      </c>
      <c r="W5" s="15">
        <v>2.8E-3</v>
      </c>
      <c r="X5" s="15">
        <v>3.5999999999999999E-3</v>
      </c>
      <c r="Y5" s="15">
        <v>3.5999999999999999E-3</v>
      </c>
      <c r="Z5" s="15">
        <v>3.5999999999999999E-3</v>
      </c>
      <c r="AA5" s="15">
        <v>3.5999999999999999E-3</v>
      </c>
      <c r="AB5" s="15">
        <v>4.0000000000000001E-3</v>
      </c>
      <c r="AC5" s="15">
        <v>4.0000000000000001E-3</v>
      </c>
      <c r="AD5" s="15">
        <v>4.0000000000000001E-3</v>
      </c>
      <c r="AE5" s="15">
        <v>4.0000000000000001E-3</v>
      </c>
      <c r="AF5" s="15">
        <v>4.0000000000000001E-3</v>
      </c>
      <c r="AG5" s="15">
        <v>4.5999999999999999E-3</v>
      </c>
      <c r="AH5" s="15">
        <v>4.5999999999999999E-3</v>
      </c>
      <c r="AI5" s="15">
        <v>4.5999999999999999E-3</v>
      </c>
      <c r="AJ5" s="15">
        <v>4.5999999999999999E-3</v>
      </c>
      <c r="AK5" s="15">
        <v>4.5999999999999999E-3</v>
      </c>
      <c r="AL5" s="15">
        <v>6.0000000000000001E-3</v>
      </c>
      <c r="AM5" s="15">
        <v>6.0000000000000001E-3</v>
      </c>
      <c r="AN5" s="15">
        <v>6.0000000000000001E-3</v>
      </c>
      <c r="AO5" s="15">
        <v>6.0000000000000001E-3</v>
      </c>
      <c r="AP5" s="15">
        <v>6.0000000000000001E-3</v>
      </c>
      <c r="AQ5" s="15">
        <v>6.4999999999999997E-3</v>
      </c>
      <c r="AR5" s="15">
        <v>6.4999999999999997E-3</v>
      </c>
      <c r="AS5" s="15">
        <v>6.4999999999999997E-3</v>
      </c>
      <c r="AT5" s="15">
        <v>6.7999999999999996E-3</v>
      </c>
      <c r="AU5" s="15">
        <v>6.7999999999999996E-3</v>
      </c>
      <c r="AV5" s="15">
        <v>6.7999999999999996E-3</v>
      </c>
      <c r="AW5" s="15">
        <v>7.1000000000000004E-3</v>
      </c>
      <c r="AX5" s="15">
        <v>7.1000000000000004E-3</v>
      </c>
      <c r="AY5" s="15">
        <v>7.1000000000000004E-3</v>
      </c>
      <c r="AZ5" s="15">
        <v>7.4999999999999997E-3</v>
      </c>
      <c r="BA5" s="15">
        <v>7.4999999999999997E-3</v>
      </c>
      <c r="BB5" s="15">
        <v>7.4999999999999997E-3</v>
      </c>
      <c r="BC5" s="37">
        <v>1.06E-2</v>
      </c>
    </row>
    <row r="6" spans="2:55" ht="21" customHeight="1" x14ac:dyDescent="0.25">
      <c r="B6" s="22" t="s">
        <v>31</v>
      </c>
      <c r="C6" s="3" t="s">
        <v>42</v>
      </c>
      <c r="D6" s="15">
        <f>INDEX($N$4:$BC$7,MATCH(G6,$L$4:$L$7,0),$G$22)</f>
        <v>1.06E-2</v>
      </c>
      <c r="E6" s="23" t="s">
        <v>6</v>
      </c>
      <c r="G6" s="30" t="s">
        <v>110</v>
      </c>
      <c r="H6" s="3" t="s">
        <v>48</v>
      </c>
      <c r="I6" s="15">
        <f>INDEX($N$4:$BC$7,MATCH(G6,$L$4:$L$7,0),$I$22)</f>
        <v>1.06E-2</v>
      </c>
      <c r="J6" s="23" t="s">
        <v>6</v>
      </c>
      <c r="L6" s="91" t="s">
        <v>111</v>
      </c>
      <c r="M6" s="93" t="s">
        <v>50</v>
      </c>
      <c r="N6" s="85">
        <v>6.4000000000000001E-2</v>
      </c>
      <c r="O6" s="15">
        <v>7.9000000000000001E-2</v>
      </c>
      <c r="P6" s="15">
        <v>9.4E-2</v>
      </c>
      <c r="Q6" s="15">
        <v>6.4000000000000001E-2</v>
      </c>
      <c r="R6" s="15">
        <v>7.9000000000000001E-2</v>
      </c>
      <c r="S6" s="15">
        <v>9.4E-2</v>
      </c>
      <c r="T6" s="15">
        <v>7.9000000000000001E-2</v>
      </c>
      <c r="U6" s="15">
        <v>9.4E-2</v>
      </c>
      <c r="V6" s="15">
        <v>0.10299999999999999</v>
      </c>
      <c r="W6" s="15">
        <v>0.115</v>
      </c>
      <c r="X6" s="15">
        <v>9.4E-2</v>
      </c>
      <c r="Y6" s="15">
        <v>0.10299999999999999</v>
      </c>
      <c r="Z6" s="15">
        <v>0.115</v>
      </c>
      <c r="AA6" s="15">
        <v>0.13</v>
      </c>
      <c r="AB6" s="15">
        <v>0.10299999999999999</v>
      </c>
      <c r="AC6" s="15">
        <v>0.115</v>
      </c>
      <c r="AD6" s="15">
        <v>0.13</v>
      </c>
      <c r="AE6" s="15">
        <v>0.14499999999999999</v>
      </c>
      <c r="AF6" s="15">
        <v>0.15</v>
      </c>
      <c r="AG6" s="15">
        <v>0.115</v>
      </c>
      <c r="AH6" s="15">
        <v>0.13</v>
      </c>
      <c r="AI6" s="15">
        <v>0.14499999999999999</v>
      </c>
      <c r="AJ6" s="15">
        <v>0.15</v>
      </c>
      <c r="AK6" s="15">
        <v>0.16500000000000001</v>
      </c>
      <c r="AL6" s="15">
        <v>0.13</v>
      </c>
      <c r="AM6" s="15">
        <v>0.14499999999999999</v>
      </c>
      <c r="AN6" s="15">
        <v>0.15</v>
      </c>
      <c r="AO6" s="15">
        <v>0.16500000000000001</v>
      </c>
      <c r="AP6" s="15">
        <v>0.185</v>
      </c>
      <c r="AQ6" s="15">
        <v>0.15</v>
      </c>
      <c r="AR6" s="15">
        <v>0.16500000000000001</v>
      </c>
      <c r="AS6" s="15">
        <v>0.185</v>
      </c>
      <c r="AT6" s="15">
        <v>0.16500000000000001</v>
      </c>
      <c r="AU6" s="15">
        <v>0.185</v>
      </c>
      <c r="AV6" s="15">
        <v>0.20100000000000001</v>
      </c>
      <c r="AW6" s="15">
        <v>0.185</v>
      </c>
      <c r="AX6" s="15">
        <v>0.20100000000000001</v>
      </c>
      <c r="AY6" s="15">
        <v>0.22600000000000001</v>
      </c>
      <c r="AZ6" s="15">
        <v>0.20100000000000001</v>
      </c>
      <c r="BA6" s="15">
        <v>0.22600000000000001</v>
      </c>
      <c r="BB6" s="15">
        <v>0.26900000000000002</v>
      </c>
      <c r="BC6" s="37">
        <v>0.32</v>
      </c>
    </row>
    <row r="7" spans="2:55" ht="21" customHeight="1" thickBot="1" x14ac:dyDescent="0.3">
      <c r="B7" s="22" t="s">
        <v>33</v>
      </c>
      <c r="C7" s="6" t="s">
        <v>39</v>
      </c>
      <c r="D7" s="15">
        <f>INDEX($N$4:$BC$7,MATCH(G7,$L$4:$L$7,0),$G$22)</f>
        <v>0.32</v>
      </c>
      <c r="E7" s="23" t="s">
        <v>6</v>
      </c>
      <c r="G7" s="30" t="s">
        <v>111</v>
      </c>
      <c r="H7" s="6" t="s">
        <v>50</v>
      </c>
      <c r="I7" s="15">
        <f>INDEX($N$4:$BC$7,MATCH(G7,$L$4:$L$7,0),$I$22)</f>
        <v>0.32</v>
      </c>
      <c r="J7" s="23" t="s">
        <v>6</v>
      </c>
      <c r="L7" s="92" t="s">
        <v>112</v>
      </c>
      <c r="M7" s="95" t="s">
        <v>51</v>
      </c>
      <c r="N7" s="86">
        <v>2E-3</v>
      </c>
      <c r="O7" s="38">
        <v>2E-3</v>
      </c>
      <c r="P7" s="38">
        <v>2.2000000000000001E-3</v>
      </c>
      <c r="Q7" s="38">
        <v>2E-3</v>
      </c>
      <c r="R7" s="38">
        <v>2E-3</v>
      </c>
      <c r="S7" s="38">
        <v>2.2000000000000001E-3</v>
      </c>
      <c r="T7" s="38">
        <v>2E-3</v>
      </c>
      <c r="U7" s="38">
        <v>2.2000000000000001E-3</v>
      </c>
      <c r="V7" s="38">
        <v>2.2000000000000001E-3</v>
      </c>
      <c r="W7" s="38">
        <v>2.3999999999999998E-3</v>
      </c>
      <c r="X7" s="38">
        <v>2.2000000000000001E-3</v>
      </c>
      <c r="Y7" s="38">
        <v>2.2000000000000001E-3</v>
      </c>
      <c r="Z7" s="38">
        <v>2.3999999999999998E-3</v>
      </c>
      <c r="AA7" s="38">
        <v>2.5999999999999999E-3</v>
      </c>
      <c r="AB7" s="38">
        <v>2.2000000000000001E-3</v>
      </c>
      <c r="AC7" s="38">
        <v>2.3999999999999998E-3</v>
      </c>
      <c r="AD7" s="38">
        <v>2.5999999999999999E-3</v>
      </c>
      <c r="AE7" s="38">
        <v>2.7000000000000001E-3</v>
      </c>
      <c r="AF7" s="38">
        <v>2.7000000000000001E-3</v>
      </c>
      <c r="AG7" s="38">
        <v>2.3999999999999998E-3</v>
      </c>
      <c r="AH7" s="38">
        <v>2.5999999999999999E-3</v>
      </c>
      <c r="AI7" s="38">
        <v>2.7000000000000001E-3</v>
      </c>
      <c r="AJ7" s="38">
        <v>2.7000000000000001E-3</v>
      </c>
      <c r="AK7" s="38">
        <v>2.8999999999999998E-3</v>
      </c>
      <c r="AL7" s="38">
        <v>2.5999999999999999E-3</v>
      </c>
      <c r="AM7" s="38">
        <v>2.7000000000000001E-3</v>
      </c>
      <c r="AN7" s="38">
        <v>2.7000000000000001E-3</v>
      </c>
      <c r="AO7" s="38">
        <v>2.8999999999999998E-3</v>
      </c>
      <c r="AP7" s="38">
        <v>3.0000000000000001E-3</v>
      </c>
      <c r="AQ7" s="38">
        <v>2.7000000000000001E-3</v>
      </c>
      <c r="AR7" s="38">
        <v>2.8999999999999998E-3</v>
      </c>
      <c r="AS7" s="38">
        <v>3.0000000000000001E-3</v>
      </c>
      <c r="AT7" s="38">
        <v>2.8999999999999998E-3</v>
      </c>
      <c r="AU7" s="38">
        <v>3.0000000000000001E-3</v>
      </c>
      <c r="AV7" s="38">
        <v>3.0999999999999999E-3</v>
      </c>
      <c r="AW7" s="38">
        <v>3.0000000000000001E-3</v>
      </c>
      <c r="AX7" s="38">
        <v>3.0999999999999999E-3</v>
      </c>
      <c r="AY7" s="38">
        <v>3.2000000000000002E-3</v>
      </c>
      <c r="AZ7" s="38">
        <v>3.0999999999999999E-3</v>
      </c>
      <c r="BA7" s="38">
        <v>3.2000000000000002E-3</v>
      </c>
      <c r="BB7" s="38">
        <v>3.2000000000000002E-3</v>
      </c>
      <c r="BC7" s="39">
        <v>4.8999999999999998E-3</v>
      </c>
    </row>
    <row r="8" spans="2:55" ht="19.5" customHeight="1" x14ac:dyDescent="0.25">
      <c r="B8" s="22" t="s">
        <v>34</v>
      </c>
      <c r="C8" s="3" t="s">
        <v>41</v>
      </c>
      <c r="D8" s="15">
        <f>INDEX($N$4:$BC$7,MATCH(G8,$L$4:$L$7,0),$G$22)</f>
        <v>4.8999999999999998E-3</v>
      </c>
      <c r="E8" s="23" t="s">
        <v>6</v>
      </c>
      <c r="G8" s="30" t="s">
        <v>112</v>
      </c>
      <c r="H8" s="3" t="s">
        <v>51</v>
      </c>
      <c r="I8" s="15">
        <f>INDEX($N$4:$BC$7,MATCH(G8,$L$4:$L$7,0),$I$22)</f>
        <v>4.8999999999999998E-3</v>
      </c>
      <c r="J8" s="23" t="s">
        <v>6</v>
      </c>
      <c r="M8" s="87"/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2:55" ht="21" customHeight="1" x14ac:dyDescent="0.25">
      <c r="B9" s="22" t="s">
        <v>32</v>
      </c>
      <c r="C9" s="6" t="s">
        <v>38</v>
      </c>
      <c r="D9" s="6">
        <f>D5-2*D6</f>
        <v>0.18180000000000002</v>
      </c>
      <c r="E9" s="23" t="s">
        <v>6</v>
      </c>
      <c r="G9" s="22" t="s">
        <v>44</v>
      </c>
      <c r="H9" s="6" t="s">
        <v>49</v>
      </c>
      <c r="I9" s="6">
        <f>I5-2*I6</f>
        <v>0.18180000000000002</v>
      </c>
      <c r="J9" s="23" t="s">
        <v>6</v>
      </c>
      <c r="M9" s="89"/>
      <c r="N9" s="89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2:55" ht="22.5" customHeight="1" x14ac:dyDescent="0.25">
      <c r="B10" s="22" t="s">
        <v>36</v>
      </c>
      <c r="C10" s="6" t="s">
        <v>40</v>
      </c>
      <c r="D10" s="6">
        <f>D7-2*D8</f>
        <v>0.31020000000000003</v>
      </c>
      <c r="E10" s="23" t="s">
        <v>6</v>
      </c>
      <c r="G10" s="22" t="s">
        <v>45</v>
      </c>
      <c r="H10" s="6" t="s">
        <v>52</v>
      </c>
      <c r="I10" s="6">
        <f>I7-2*I8</f>
        <v>0.31020000000000003</v>
      </c>
      <c r="J10" s="23" t="s">
        <v>6</v>
      </c>
    </row>
    <row r="11" spans="2:55" ht="47.25" customHeight="1" x14ac:dyDescent="0.25">
      <c r="B11" s="22" t="s">
        <v>35</v>
      </c>
      <c r="C11" s="3" t="s">
        <v>43</v>
      </c>
      <c r="D11" s="6">
        <f>(D7-D5-2*D8)/2</f>
        <v>5.3599999999999995E-2</v>
      </c>
      <c r="E11" s="23" t="s">
        <v>6</v>
      </c>
      <c r="G11" s="22" t="s">
        <v>46</v>
      </c>
      <c r="H11" s="3" t="s">
        <v>53</v>
      </c>
      <c r="I11" s="6">
        <f>(I7-I5-2*I8)/2</f>
        <v>5.3599999999999995E-2</v>
      </c>
      <c r="J11" s="23" t="s">
        <v>6</v>
      </c>
    </row>
    <row r="12" spans="2:55" ht="18" customHeight="1" x14ac:dyDescent="0.25">
      <c r="B12" s="24" t="s">
        <v>55</v>
      </c>
      <c r="C12" s="3" t="s">
        <v>57</v>
      </c>
      <c r="D12" s="6">
        <v>0.35</v>
      </c>
      <c r="E12" s="23" t="s">
        <v>69</v>
      </c>
      <c r="G12" s="24" t="s">
        <v>63</v>
      </c>
      <c r="H12" s="3" t="s">
        <v>58</v>
      </c>
      <c r="I12" s="6">
        <v>0.35</v>
      </c>
      <c r="J12" s="23" t="s">
        <v>69</v>
      </c>
    </row>
    <row r="13" spans="2:55" ht="43.5" customHeight="1" x14ac:dyDescent="0.25">
      <c r="B13" s="24" t="s">
        <v>56</v>
      </c>
      <c r="C13" s="3" t="s">
        <v>59</v>
      </c>
      <c r="D13" s="6">
        <v>0.43</v>
      </c>
      <c r="E13" s="23" t="s">
        <v>69</v>
      </c>
      <c r="G13" s="24" t="s">
        <v>64</v>
      </c>
      <c r="H13" s="3" t="s">
        <v>61</v>
      </c>
      <c r="I13" s="6">
        <v>0.43</v>
      </c>
      <c r="J13" s="23" t="s">
        <v>69</v>
      </c>
    </row>
    <row r="14" spans="2:55" ht="24" customHeight="1" x14ac:dyDescent="0.25">
      <c r="B14" s="22" t="s">
        <v>60</v>
      </c>
      <c r="C14" s="3" t="s">
        <v>62</v>
      </c>
      <c r="D14" s="6">
        <v>3.2000000000000001E-2</v>
      </c>
      <c r="E14" s="23" t="s">
        <v>69</v>
      </c>
      <c r="G14" s="22" t="s">
        <v>65</v>
      </c>
      <c r="H14" s="3" t="s">
        <v>82</v>
      </c>
      <c r="I14" s="6">
        <v>3.2000000000000001E-2</v>
      </c>
      <c r="J14" s="23" t="s">
        <v>69</v>
      </c>
    </row>
    <row r="15" spans="2:55" ht="27.75" customHeight="1" x14ac:dyDescent="0.25">
      <c r="B15" s="24" t="s">
        <v>75</v>
      </c>
      <c r="C15" s="3" t="s">
        <v>66</v>
      </c>
      <c r="D15" s="6">
        <f>(1/(2*3.14*D12))*LN(D5/D9)</f>
        <v>5.018143644149628E-2</v>
      </c>
      <c r="E15" s="23" t="s">
        <v>0</v>
      </c>
      <c r="G15" s="24" t="s">
        <v>77</v>
      </c>
      <c r="H15" s="3" t="s">
        <v>67</v>
      </c>
      <c r="I15" s="6">
        <f>(1/(2*3.14*I12))*LN(I5/I9)</f>
        <v>5.018143644149628E-2</v>
      </c>
      <c r="J15" s="23" t="s">
        <v>0</v>
      </c>
    </row>
    <row r="16" spans="2:55" ht="29.25" customHeight="1" x14ac:dyDescent="0.25">
      <c r="B16" s="24" t="s">
        <v>74</v>
      </c>
      <c r="C16" s="3" t="s">
        <v>68</v>
      </c>
      <c r="D16" s="6">
        <f>(1/(2*3.14*D13))*LN(D7/D10)</f>
        <v>1.1518199174690283E-2</v>
      </c>
      <c r="E16" s="23" t="s">
        <v>0</v>
      </c>
      <c r="G16" s="24" t="s">
        <v>76</v>
      </c>
      <c r="H16" s="3" t="s">
        <v>71</v>
      </c>
      <c r="I16" s="6">
        <f>(1/(2*3.14*I13))*LN(I7/I10)</f>
        <v>1.1518199174690283E-2</v>
      </c>
      <c r="J16" s="23" t="s">
        <v>0</v>
      </c>
    </row>
    <row r="17" spans="2:10" ht="24.75" customHeight="1" x14ac:dyDescent="0.25">
      <c r="B17" s="24" t="s">
        <v>78</v>
      </c>
      <c r="C17" s="3" t="s">
        <v>16</v>
      </c>
      <c r="D17" s="6">
        <f>(1/(2*3.14*D14))*LN(D10/D5)</f>
        <v>2.109928700739705</v>
      </c>
      <c r="E17" s="23" t="s">
        <v>0</v>
      </c>
      <c r="G17" s="24" t="s">
        <v>79</v>
      </c>
      <c r="H17" s="3" t="s">
        <v>17</v>
      </c>
      <c r="I17" s="6">
        <f>(1/(2*3.14*D14))*LN(I10/I5)</f>
        <v>2.109928700739705</v>
      </c>
      <c r="J17" s="23" t="s">
        <v>0</v>
      </c>
    </row>
    <row r="18" spans="2:10" ht="21" customHeight="1" x14ac:dyDescent="0.25">
      <c r="B18" s="24" t="s">
        <v>80</v>
      </c>
      <c r="C18" s="3" t="s">
        <v>27</v>
      </c>
      <c r="D18" s="6">
        <f>D15+D16+D17</f>
        <v>2.1716283363558917</v>
      </c>
      <c r="E18" s="23" t="s">
        <v>0</v>
      </c>
      <c r="G18" s="24" t="s">
        <v>81</v>
      </c>
      <c r="H18" s="3" t="s">
        <v>28</v>
      </c>
      <c r="I18" s="6">
        <f>I15+I16+I17</f>
        <v>2.1716283363558917</v>
      </c>
      <c r="J18" s="23" t="s">
        <v>0</v>
      </c>
    </row>
    <row r="19" spans="2:10" ht="23.25" customHeight="1" thickBot="1" x14ac:dyDescent="0.3">
      <c r="B19" s="25" t="s">
        <v>72</v>
      </c>
      <c r="C19" s="26" t="s">
        <v>21</v>
      </c>
      <c r="D19" s="27">
        <v>65</v>
      </c>
      <c r="E19" s="28" t="s">
        <v>70</v>
      </c>
      <c r="G19" s="25" t="s">
        <v>73</v>
      </c>
      <c r="H19" s="26" t="s">
        <v>22</v>
      </c>
      <c r="I19" s="27">
        <v>50</v>
      </c>
      <c r="J19" s="28" t="s">
        <v>70</v>
      </c>
    </row>
    <row r="20" spans="2:10" ht="21" customHeight="1" x14ac:dyDescent="0.25">
      <c r="B20" s="7"/>
      <c r="C20" s="8"/>
      <c r="D20" s="9"/>
      <c r="E20" s="9"/>
      <c r="G20" s="7"/>
      <c r="H20" s="8"/>
      <c r="I20" s="9"/>
      <c r="J20" s="9"/>
    </row>
    <row r="21" spans="2:10" ht="20.25" customHeight="1" thickBot="1" x14ac:dyDescent="0.3">
      <c r="G21" s="72" t="s">
        <v>133</v>
      </c>
      <c r="H21" s="65"/>
      <c r="I21" s="127" t="s">
        <v>134</v>
      </c>
      <c r="J21" s="127"/>
    </row>
    <row r="22" spans="2:10" ht="28.5" customHeight="1" x14ac:dyDescent="0.25">
      <c r="B22" s="117" t="s">
        <v>89</v>
      </c>
      <c r="C22" s="118"/>
      <c r="D22" s="118"/>
      <c r="E22" s="119"/>
      <c r="G22" s="73">
        <v>42</v>
      </c>
      <c r="H22" s="74" t="s">
        <v>132</v>
      </c>
      <c r="I22" s="125">
        <v>42</v>
      </c>
      <c r="J22" s="126"/>
    </row>
    <row r="23" spans="2:10" ht="30" customHeight="1" x14ac:dyDescent="0.25">
      <c r="B23" s="120"/>
      <c r="C23" s="121"/>
      <c r="D23" s="121"/>
      <c r="E23" s="122"/>
      <c r="G23" s="120" t="s">
        <v>83</v>
      </c>
      <c r="H23" s="121"/>
      <c r="I23" s="121"/>
      <c r="J23" s="122"/>
    </row>
    <row r="24" spans="2:10" ht="24.75" customHeight="1" x14ac:dyDescent="0.25">
      <c r="B24" s="20" t="s">
        <v>5</v>
      </c>
      <c r="C24" s="11" t="s">
        <v>4</v>
      </c>
      <c r="D24" s="11" t="s">
        <v>2</v>
      </c>
      <c r="E24" s="21" t="s">
        <v>3</v>
      </c>
      <c r="G24" s="68" t="s">
        <v>5</v>
      </c>
      <c r="H24" s="67" t="s">
        <v>4</v>
      </c>
      <c r="I24" s="67" t="s">
        <v>2</v>
      </c>
      <c r="J24" s="70" t="s">
        <v>3</v>
      </c>
    </row>
    <row r="25" spans="2:10" ht="27.75" customHeight="1" x14ac:dyDescent="0.25">
      <c r="B25" s="61" t="s">
        <v>126</v>
      </c>
      <c r="C25" s="3" t="s">
        <v>123</v>
      </c>
      <c r="D25" s="6">
        <f>0.5+0.08+0.1+D7/2</f>
        <v>0.84</v>
      </c>
      <c r="E25" s="23" t="s">
        <v>6</v>
      </c>
      <c r="G25" s="96" t="s">
        <v>121</v>
      </c>
      <c r="H25" s="97"/>
      <c r="I25" s="97"/>
      <c r="J25" s="99"/>
    </row>
    <row r="26" spans="2:10" ht="30.75" customHeight="1" x14ac:dyDescent="0.25">
      <c r="B26" s="61" t="s">
        <v>127</v>
      </c>
      <c r="C26" s="3" t="s">
        <v>124</v>
      </c>
      <c r="D26" s="40">
        <f>D7/2+0.59</f>
        <v>0.75</v>
      </c>
      <c r="E26" s="23" t="s">
        <v>6</v>
      </c>
      <c r="G26" s="24" t="s">
        <v>104</v>
      </c>
      <c r="H26" s="3" t="s">
        <v>106</v>
      </c>
      <c r="I26" s="10">
        <f>(1/(2*3.14*D28))*(LN(((2*D25)/D7)+(SQRT((((2*D25)/D7)^2)-1))))</f>
        <v>0.33905312808459237</v>
      </c>
      <c r="J26" s="23" t="s">
        <v>0</v>
      </c>
    </row>
    <row r="27" spans="2:10" ht="32.25" customHeight="1" x14ac:dyDescent="0.25">
      <c r="B27" s="61" t="s">
        <v>128</v>
      </c>
      <c r="C27" s="3" t="s">
        <v>125</v>
      </c>
      <c r="D27" s="60">
        <f>D7/2+0.59</f>
        <v>0.75</v>
      </c>
      <c r="E27" s="23" t="s">
        <v>6</v>
      </c>
      <c r="G27" s="24" t="s">
        <v>105</v>
      </c>
      <c r="H27" s="3" t="s">
        <v>107</v>
      </c>
      <c r="I27" s="10">
        <f>(1/(2*3.14*D28))*(LN(((2*D25)/I7)+(SQRT((((2*D25)/I7)^2)-1))))</f>
        <v>0.33905312808459237</v>
      </c>
      <c r="J27" s="23" t="s">
        <v>0</v>
      </c>
    </row>
    <row r="28" spans="2:10" ht="31.5" customHeight="1" x14ac:dyDescent="0.25">
      <c r="B28" s="30" t="s">
        <v>14</v>
      </c>
      <c r="C28" s="3" t="s">
        <v>13</v>
      </c>
      <c r="D28" s="6">
        <v>1.1000000000000001</v>
      </c>
      <c r="E28" s="23" t="s">
        <v>15</v>
      </c>
      <c r="G28" s="34" t="s">
        <v>108</v>
      </c>
      <c r="H28" s="3" t="s">
        <v>99</v>
      </c>
      <c r="I28" s="6">
        <f>(LN(SQRT((1+((2*D25)/D33)^2)))/(2*3.14*D28))</f>
        <v>0.23014759045070976</v>
      </c>
      <c r="J28" s="23" t="s">
        <v>0</v>
      </c>
    </row>
    <row r="29" spans="2:10" ht="36" customHeight="1" x14ac:dyDescent="0.25">
      <c r="B29" s="62" t="s">
        <v>119</v>
      </c>
      <c r="C29" s="3" t="s">
        <v>25</v>
      </c>
      <c r="D29" s="6">
        <v>5.5</v>
      </c>
      <c r="E29" s="23" t="s">
        <v>70</v>
      </c>
      <c r="G29" s="35" t="s">
        <v>100</v>
      </c>
      <c r="H29" s="16" t="s">
        <v>102</v>
      </c>
      <c r="I29" s="18">
        <f>((D19-D29)*(I18+I27)-(I19-D29)*I28)/((D18+I26)*(I18+I27)-I28^2)*D32</f>
        <v>25.600225035936258</v>
      </c>
      <c r="J29" s="36" t="s">
        <v>1</v>
      </c>
    </row>
    <row r="30" spans="2:10" ht="26.25" customHeight="1" thickBot="1" x14ac:dyDescent="0.3">
      <c r="B30" s="62" t="s">
        <v>118</v>
      </c>
      <c r="C30" s="3" t="s">
        <v>130</v>
      </c>
      <c r="D30" s="6">
        <v>5.4</v>
      </c>
      <c r="E30" s="23" t="s">
        <v>70</v>
      </c>
      <c r="G30" s="35" t="s">
        <v>101</v>
      </c>
      <c r="H30" s="16" t="s">
        <v>103</v>
      </c>
      <c r="I30" s="19">
        <f>((I19-D29)*(D18+I26)-(D19-D29)*I28)/((I18+I27)*(D18+I26)-I28^2)*D32</f>
        <v>18.036206716918144</v>
      </c>
      <c r="J30" s="36" t="s">
        <v>1</v>
      </c>
    </row>
    <row r="31" spans="2:10" ht="23.25" customHeight="1" thickBot="1" x14ac:dyDescent="0.3">
      <c r="B31" s="62" t="s">
        <v>120</v>
      </c>
      <c r="C31" s="3" t="s">
        <v>131</v>
      </c>
      <c r="D31" s="6">
        <v>-2.9</v>
      </c>
      <c r="E31" s="23" t="s">
        <v>70</v>
      </c>
      <c r="G31" s="56" t="s">
        <v>92</v>
      </c>
      <c r="H31" s="57" t="s">
        <v>93</v>
      </c>
      <c r="I31" s="64">
        <f>I29+I30</f>
        <v>43.636431752854406</v>
      </c>
      <c r="J31" s="58" t="s">
        <v>1</v>
      </c>
    </row>
    <row r="32" spans="2:10" ht="24.75" customHeight="1" x14ac:dyDescent="0.25">
      <c r="B32" s="30" t="s">
        <v>88</v>
      </c>
      <c r="C32" s="3" t="s">
        <v>84</v>
      </c>
      <c r="D32" s="6">
        <v>1.1499999999999999</v>
      </c>
      <c r="E32" s="23" t="s">
        <v>85</v>
      </c>
      <c r="G32" s="96" t="s">
        <v>129</v>
      </c>
      <c r="H32" s="97"/>
      <c r="I32" s="98"/>
      <c r="J32" s="99"/>
    </row>
    <row r="33" spans="2:10" ht="24.75" customHeight="1" thickBot="1" x14ac:dyDescent="0.3">
      <c r="B33" s="31" t="s">
        <v>97</v>
      </c>
      <c r="C33" s="32" t="s">
        <v>98</v>
      </c>
      <c r="D33" s="32">
        <v>0.35</v>
      </c>
      <c r="E33" s="33" t="s">
        <v>6</v>
      </c>
      <c r="G33" s="24" t="s">
        <v>104</v>
      </c>
      <c r="H33" s="3" t="s">
        <v>106</v>
      </c>
      <c r="I33" s="10">
        <f>(1/(2*3.14*D28))*(LN(((2*D26)/D7)+(SQRT((((2*D26)/D7)^2)-1))))</f>
        <v>0.32230306196704678</v>
      </c>
      <c r="J33" s="23" t="s">
        <v>0</v>
      </c>
    </row>
    <row r="34" spans="2:10" ht="27.75" customHeight="1" x14ac:dyDescent="0.25">
      <c r="G34" s="24" t="s">
        <v>105</v>
      </c>
      <c r="H34" s="3" t="s">
        <v>107</v>
      </c>
      <c r="I34" s="10">
        <f>(1/(2*3.14*D28))*(LN(((2*D26)/D7)+(SQRT((((2*D26)/I7)^2)-1))))</f>
        <v>0.32230306196704678</v>
      </c>
      <c r="J34" s="23" t="s">
        <v>0</v>
      </c>
    </row>
    <row r="35" spans="2:10" ht="31.5" customHeight="1" x14ac:dyDescent="0.25">
      <c r="G35" s="34" t="s">
        <v>108</v>
      </c>
      <c r="H35" s="3" t="s">
        <v>99</v>
      </c>
      <c r="I35" s="6">
        <f>(LN(SQRT((1+((2*D26)/D33)^2)))/(2*3.14*D28))</f>
        <v>0.21450408949763322</v>
      </c>
      <c r="J35" s="23" t="s">
        <v>0</v>
      </c>
    </row>
    <row r="36" spans="2:10" ht="32.25" customHeight="1" x14ac:dyDescent="0.25">
      <c r="G36" s="35" t="s">
        <v>100</v>
      </c>
      <c r="H36" s="16" t="s">
        <v>102</v>
      </c>
      <c r="I36" s="18">
        <f>((D19-D30)*(I18+I27)-(I19-D30)*I35)/((D18+I26)*(I18+I27)-I35^2)*D32</f>
        <v>25.741901806341609</v>
      </c>
      <c r="J36" s="36" t="s">
        <v>1</v>
      </c>
    </row>
    <row r="37" spans="2:10" ht="24.75" customHeight="1" thickBot="1" x14ac:dyDescent="0.3">
      <c r="G37" s="35" t="s">
        <v>101</v>
      </c>
      <c r="H37" s="16" t="s">
        <v>103</v>
      </c>
      <c r="I37" s="19">
        <f>((I19-D30)*(D18+I26)-(D19-D30)*I35)/((I18+I27)*(D18+I26)-I35^2)*D32</f>
        <v>18.229415973042546</v>
      </c>
      <c r="J37" s="36" t="s">
        <v>1</v>
      </c>
    </row>
    <row r="38" spans="2:10" ht="20.25" customHeight="1" thickBot="1" x14ac:dyDescent="0.3">
      <c r="G38" s="56" t="s">
        <v>92</v>
      </c>
      <c r="H38" s="57" t="s">
        <v>93</v>
      </c>
      <c r="I38" s="63">
        <f>I36+I37</f>
        <v>43.971317779384151</v>
      </c>
      <c r="J38" s="58" t="s">
        <v>1</v>
      </c>
    </row>
    <row r="39" spans="2:10" ht="21.75" customHeight="1" x14ac:dyDescent="0.25">
      <c r="G39" s="96" t="s">
        <v>122</v>
      </c>
      <c r="H39" s="97"/>
      <c r="I39" s="98"/>
      <c r="J39" s="99"/>
    </row>
    <row r="40" spans="2:10" ht="23.25" customHeight="1" x14ac:dyDescent="0.25">
      <c r="G40" s="24" t="s">
        <v>104</v>
      </c>
      <c r="H40" s="3" t="s">
        <v>106</v>
      </c>
      <c r="I40" s="10">
        <f>(1/(2*3.14*D28))*(LN(((2*D27)/D7)+(SQRT((((2*D27)/D7)^2)-1))))</f>
        <v>0.32230306196704678</v>
      </c>
      <c r="J40" s="23" t="s">
        <v>0</v>
      </c>
    </row>
    <row r="41" spans="2:10" ht="25.5" customHeight="1" x14ac:dyDescent="0.25">
      <c r="G41" s="24" t="s">
        <v>105</v>
      </c>
      <c r="H41" s="3" t="s">
        <v>107</v>
      </c>
      <c r="I41" s="10">
        <f>(1/(2*3.14*D28))*(LN(((2*D27)/D7)+(SQRT((((2*D27)/D7)^2)-1))))</f>
        <v>0.32230306196704678</v>
      </c>
      <c r="J41" s="23" t="s">
        <v>0</v>
      </c>
    </row>
    <row r="42" spans="2:10" ht="31.5" customHeight="1" x14ac:dyDescent="0.25">
      <c r="G42" s="34" t="s">
        <v>108</v>
      </c>
      <c r="H42" s="3" t="s">
        <v>99</v>
      </c>
      <c r="I42" s="6">
        <f>(LN(SQRT((1+((2*D27)/D33)^2)))/(2*3.14*D28))</f>
        <v>0.21450408949763322</v>
      </c>
      <c r="J42" s="23" t="s">
        <v>0</v>
      </c>
    </row>
    <row r="43" spans="2:10" ht="33" customHeight="1" x14ac:dyDescent="0.25">
      <c r="G43" s="35" t="s">
        <v>100</v>
      </c>
      <c r="H43" s="16" t="s">
        <v>102</v>
      </c>
      <c r="I43" s="18">
        <f>((D19-D31)*(I18+I27)-(I19-D31)*I42)/((D18+I26)*(I18+I27)-I42^2)*D32</f>
        <v>29.244415602588138</v>
      </c>
      <c r="J43" s="36" t="s">
        <v>1</v>
      </c>
    </row>
    <row r="44" spans="2:10" ht="18.75" customHeight="1" thickBot="1" x14ac:dyDescent="0.3">
      <c r="G44" s="35" t="s">
        <v>101</v>
      </c>
      <c r="H44" s="16" t="s">
        <v>103</v>
      </c>
      <c r="I44" s="19">
        <f>((I19-D31)*(D18+I26)-(D19-D31)*I28)/((D18+I26)*(I18+I27)-I28^2)*D32</f>
        <v>21.560687743110226</v>
      </c>
      <c r="J44" s="36" t="s">
        <v>1</v>
      </c>
    </row>
    <row r="45" spans="2:10" ht="20.25" customHeight="1" thickBot="1" x14ac:dyDescent="0.3">
      <c r="G45" s="25" t="s">
        <v>92</v>
      </c>
      <c r="H45" s="54" t="s">
        <v>93</v>
      </c>
      <c r="I45" s="59">
        <f>I43+I44</f>
        <v>50.805103345698363</v>
      </c>
      <c r="J45" s="55" t="s">
        <v>1</v>
      </c>
    </row>
    <row r="46" spans="2:10" ht="20.25" customHeight="1" x14ac:dyDescent="0.25"/>
  </sheetData>
  <mergeCells count="12">
    <mergeCell ref="B2:E3"/>
    <mergeCell ref="G2:J3"/>
    <mergeCell ref="B22:E23"/>
    <mergeCell ref="L2:L3"/>
    <mergeCell ref="G23:J23"/>
    <mergeCell ref="I22:J22"/>
    <mergeCell ref="I21:J21"/>
    <mergeCell ref="G39:J39"/>
    <mergeCell ref="M2:M3"/>
    <mergeCell ref="G25:J25"/>
    <mergeCell ref="G32:J32"/>
    <mergeCell ref="N2:BC2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7</xdr:col>
                    <xdr:colOff>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8</xdr:col>
                    <xdr:colOff>9525</xdr:colOff>
                    <xdr:row>21</xdr:row>
                    <xdr:rowOff>0</xdr:rowOff>
                  </from>
                  <to>
                    <xdr:col>9</xdr:col>
                    <xdr:colOff>1162050</xdr:colOff>
                    <xdr:row>21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BC32"/>
  <sheetViews>
    <sheetView zoomScale="90" zoomScaleNormal="90" workbookViewId="0">
      <selection activeCell="L27" sqref="L27"/>
    </sheetView>
  </sheetViews>
  <sheetFormatPr defaultRowHeight="15" x14ac:dyDescent="0.25"/>
  <cols>
    <col min="1" max="1" width="5" customWidth="1"/>
    <col min="2" max="2" width="39.5703125" customWidth="1"/>
    <col min="3" max="3" width="24.7109375" customWidth="1"/>
    <col min="4" max="4" width="13.85546875" customWidth="1"/>
    <col min="5" max="5" width="15.85546875" customWidth="1"/>
    <col min="6" max="6" width="5.140625" customWidth="1"/>
    <col min="7" max="7" width="40" customWidth="1"/>
    <col min="8" max="8" width="23.85546875" customWidth="1"/>
    <col min="9" max="9" width="13.5703125" customWidth="1"/>
    <col min="10" max="10" width="14.7109375" customWidth="1"/>
    <col min="11" max="11" width="5.42578125" customWidth="1"/>
    <col min="12" max="12" width="41" customWidth="1"/>
    <col min="13" max="13" width="14.85546875" customWidth="1"/>
    <col min="14" max="14" width="16.28515625" customWidth="1"/>
    <col min="15" max="16" width="11.5703125" bestFit="1" customWidth="1"/>
    <col min="17" max="17" width="7.7109375" bestFit="1" customWidth="1"/>
    <col min="18" max="19" width="11.5703125" bestFit="1" customWidth="1"/>
    <col min="20" max="20" width="7.7109375" bestFit="1" customWidth="1"/>
    <col min="21" max="21" width="11.5703125" bestFit="1" customWidth="1"/>
    <col min="22" max="23" width="12.7109375" bestFit="1" customWidth="1"/>
    <col min="24" max="24" width="7.7109375" bestFit="1" customWidth="1"/>
    <col min="25" max="27" width="12.7109375" bestFit="1" customWidth="1"/>
    <col min="28" max="28" width="7.7109375" bestFit="1" customWidth="1"/>
    <col min="29" max="32" width="12.7109375" bestFit="1" customWidth="1"/>
    <col min="33" max="33" width="7.7109375" bestFit="1" customWidth="1"/>
    <col min="34" max="37" width="12.7109375" bestFit="1" customWidth="1"/>
    <col min="38" max="38" width="7.7109375" bestFit="1" customWidth="1"/>
    <col min="39" max="42" width="12.7109375" bestFit="1" customWidth="1"/>
    <col min="44" max="45" width="13.85546875" bestFit="1" customWidth="1"/>
    <col min="46" max="46" width="8.5703125" bestFit="1" customWidth="1"/>
    <col min="47" max="48" width="13.85546875" bestFit="1" customWidth="1"/>
    <col min="49" max="49" width="8.5703125" bestFit="1" customWidth="1"/>
    <col min="50" max="51" width="13.85546875" bestFit="1" customWidth="1"/>
    <col min="52" max="52" width="8.5703125" bestFit="1" customWidth="1"/>
    <col min="53" max="54" width="13.85546875" bestFit="1" customWidth="1"/>
    <col min="55" max="55" width="8.5703125" bestFit="1" customWidth="1"/>
  </cols>
  <sheetData>
    <row r="1" spans="2:55" ht="22.5" customHeight="1" thickBot="1" x14ac:dyDescent="0.3"/>
    <row r="2" spans="2:55" ht="15" customHeight="1" x14ac:dyDescent="0.25">
      <c r="B2" s="105" t="s">
        <v>29</v>
      </c>
      <c r="C2" s="106"/>
      <c r="D2" s="106"/>
      <c r="E2" s="107"/>
      <c r="G2" s="111" t="s">
        <v>54</v>
      </c>
      <c r="H2" s="112"/>
      <c r="I2" s="112"/>
      <c r="J2" s="113"/>
      <c r="L2" s="123" t="s">
        <v>5</v>
      </c>
      <c r="M2" s="100" t="s">
        <v>4</v>
      </c>
      <c r="N2" s="102" t="s">
        <v>113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</row>
    <row r="3" spans="2:55" x14ac:dyDescent="0.25">
      <c r="B3" s="108"/>
      <c r="C3" s="109"/>
      <c r="D3" s="109"/>
      <c r="E3" s="110"/>
      <c r="G3" s="114"/>
      <c r="H3" s="115"/>
      <c r="I3" s="115"/>
      <c r="J3" s="116"/>
      <c r="L3" s="124"/>
      <c r="M3" s="101"/>
      <c r="N3" s="83" t="s">
        <v>136</v>
      </c>
      <c r="O3" s="78" t="s">
        <v>142</v>
      </c>
      <c r="P3" s="78" t="s">
        <v>143</v>
      </c>
      <c r="Q3" s="78" t="s">
        <v>137</v>
      </c>
      <c r="R3" s="79" t="s">
        <v>144</v>
      </c>
      <c r="S3" s="79" t="s">
        <v>145</v>
      </c>
      <c r="T3" s="79" t="s">
        <v>138</v>
      </c>
      <c r="U3" s="79" t="s">
        <v>146</v>
      </c>
      <c r="V3" s="79" t="s">
        <v>150</v>
      </c>
      <c r="W3" s="79" t="s">
        <v>151</v>
      </c>
      <c r="X3" s="79" t="s">
        <v>139</v>
      </c>
      <c r="Y3" s="79" t="s">
        <v>152</v>
      </c>
      <c r="Z3" s="79" t="s">
        <v>153</v>
      </c>
      <c r="AA3" s="79" t="s">
        <v>154</v>
      </c>
      <c r="AB3" s="79" t="s">
        <v>140</v>
      </c>
      <c r="AC3" s="79" t="s">
        <v>155</v>
      </c>
      <c r="AD3" s="79" t="s">
        <v>156</v>
      </c>
      <c r="AE3" s="79" t="s">
        <v>157</v>
      </c>
      <c r="AF3" s="79" t="s">
        <v>158</v>
      </c>
      <c r="AG3" s="79" t="s">
        <v>141</v>
      </c>
      <c r="AH3" s="79" t="s">
        <v>159</v>
      </c>
      <c r="AI3" s="79" t="s">
        <v>160</v>
      </c>
      <c r="AJ3" s="79" t="s">
        <v>161</v>
      </c>
      <c r="AK3" s="79" t="s">
        <v>162</v>
      </c>
      <c r="AL3" s="79" t="s">
        <v>147</v>
      </c>
      <c r="AM3" s="79" t="s">
        <v>163</v>
      </c>
      <c r="AN3" s="79" t="s">
        <v>164</v>
      </c>
      <c r="AO3" s="79" t="s">
        <v>165</v>
      </c>
      <c r="AP3" s="79" t="s">
        <v>166</v>
      </c>
      <c r="AQ3" s="79" t="s">
        <v>148</v>
      </c>
      <c r="AR3" s="79" t="s">
        <v>167</v>
      </c>
      <c r="AS3" s="79" t="s">
        <v>168</v>
      </c>
      <c r="AT3" s="79" t="s">
        <v>114</v>
      </c>
      <c r="AU3" s="79" t="s">
        <v>169</v>
      </c>
      <c r="AV3" s="79" t="s">
        <v>170</v>
      </c>
      <c r="AW3" s="79" t="s">
        <v>115</v>
      </c>
      <c r="AX3" s="79" t="s">
        <v>171</v>
      </c>
      <c r="AY3" s="79" t="s">
        <v>172</v>
      </c>
      <c r="AZ3" s="79" t="s">
        <v>116</v>
      </c>
      <c r="BA3" s="79" t="s">
        <v>173</v>
      </c>
      <c r="BB3" s="79" t="s">
        <v>174</v>
      </c>
      <c r="BC3" s="84" t="s">
        <v>149</v>
      </c>
    </row>
    <row r="4" spans="2:55" ht="24.75" customHeight="1" x14ac:dyDescent="0.25">
      <c r="B4" s="81" t="s">
        <v>5</v>
      </c>
      <c r="C4" s="80" t="s">
        <v>4</v>
      </c>
      <c r="D4" s="80" t="s">
        <v>2</v>
      </c>
      <c r="E4" s="70" t="s">
        <v>3</v>
      </c>
      <c r="G4" s="81" t="s">
        <v>5</v>
      </c>
      <c r="H4" s="80" t="s">
        <v>4</v>
      </c>
      <c r="I4" s="80" t="s">
        <v>2</v>
      </c>
      <c r="J4" s="70" t="s">
        <v>3</v>
      </c>
      <c r="L4" s="91" t="s">
        <v>109</v>
      </c>
      <c r="M4" s="93" t="s">
        <v>47</v>
      </c>
      <c r="N4" s="85">
        <v>2.5000000000000001E-2</v>
      </c>
      <c r="O4" s="15">
        <v>2.5000000000000001E-2</v>
      </c>
      <c r="P4" s="15">
        <v>2.5000000000000001E-2</v>
      </c>
      <c r="Q4" s="15">
        <v>3.2000000000000001E-2</v>
      </c>
      <c r="R4" s="15">
        <v>3.2000000000000001E-2</v>
      </c>
      <c r="S4" s="15">
        <v>3.2000000000000001E-2</v>
      </c>
      <c r="T4" s="15">
        <v>0.04</v>
      </c>
      <c r="U4" s="15">
        <v>0.04</v>
      </c>
      <c r="V4" s="15">
        <v>0.04</v>
      </c>
      <c r="W4" s="15">
        <v>0.04</v>
      </c>
      <c r="X4" s="15">
        <v>4.8000000000000001E-2</v>
      </c>
      <c r="Y4" s="15">
        <v>4.8000000000000001E-2</v>
      </c>
      <c r="Z4" s="15">
        <v>4.8000000000000001E-2</v>
      </c>
      <c r="AA4" s="15">
        <v>4.8000000000000001E-2</v>
      </c>
      <c r="AB4" s="15">
        <v>5.8999999999999997E-2</v>
      </c>
      <c r="AC4" s="15">
        <v>5.8999999999999997E-2</v>
      </c>
      <c r="AD4" s="15">
        <v>5.8999999999999997E-2</v>
      </c>
      <c r="AE4" s="15">
        <v>5.8999999999999997E-2</v>
      </c>
      <c r="AF4" s="15">
        <v>5.8999999999999997E-2</v>
      </c>
      <c r="AG4" s="15">
        <v>7.0000000000000007E-2</v>
      </c>
      <c r="AH4" s="15">
        <v>7.0000000000000007E-2</v>
      </c>
      <c r="AI4" s="15">
        <v>7.0000000000000007E-2</v>
      </c>
      <c r="AJ4" s="15">
        <v>7.0000000000000007E-2</v>
      </c>
      <c r="AK4" s="15">
        <v>7.0000000000000007E-2</v>
      </c>
      <c r="AL4" s="15">
        <v>8.4000000000000005E-2</v>
      </c>
      <c r="AM4" s="15">
        <v>8.4000000000000005E-2</v>
      </c>
      <c r="AN4" s="15">
        <v>8.4000000000000005E-2</v>
      </c>
      <c r="AO4" s="15">
        <v>8.4000000000000005E-2</v>
      </c>
      <c r="AP4" s="15">
        <v>8.4000000000000005E-2</v>
      </c>
      <c r="AQ4" s="15">
        <v>0.10100000000000001</v>
      </c>
      <c r="AR4" s="15">
        <v>0.10100000000000001</v>
      </c>
      <c r="AS4" s="15">
        <v>0.10100000000000001</v>
      </c>
      <c r="AT4" s="15">
        <v>0.11600000000000001</v>
      </c>
      <c r="AU4" s="15">
        <v>0.11600000000000001</v>
      </c>
      <c r="AV4" s="15">
        <v>0.11600000000000001</v>
      </c>
      <c r="AW4" s="15">
        <v>0.127</v>
      </c>
      <c r="AX4" s="15">
        <v>0.127</v>
      </c>
      <c r="AY4" s="15">
        <v>0.127</v>
      </c>
      <c r="AZ4" s="15">
        <v>0.14399999999999999</v>
      </c>
      <c r="BA4" s="15">
        <v>0.14399999999999999</v>
      </c>
      <c r="BB4" s="15">
        <v>0.14399999999999999</v>
      </c>
      <c r="BC4" s="37">
        <v>0.20300000000000001</v>
      </c>
    </row>
    <row r="5" spans="2:55" x14ac:dyDescent="0.25">
      <c r="B5" s="22" t="s">
        <v>30</v>
      </c>
      <c r="C5" s="6" t="s">
        <v>37</v>
      </c>
      <c r="D5" s="15">
        <f>INDEX($N$4:$BC$7,MATCH(G5,$L$4:$L$7,0),$G$23)</f>
        <v>0.20300000000000001</v>
      </c>
      <c r="E5" s="23" t="s">
        <v>6</v>
      </c>
      <c r="G5" s="22" t="s">
        <v>109</v>
      </c>
      <c r="H5" s="6" t="s">
        <v>47</v>
      </c>
      <c r="I5" s="15">
        <f>INDEX($N$4:$BC$7,MATCH(G5,$L$4:$L$7,0),$I$23)</f>
        <v>0.20300000000000001</v>
      </c>
      <c r="J5" s="23" t="s">
        <v>6</v>
      </c>
      <c r="L5" s="91" t="s">
        <v>110</v>
      </c>
      <c r="M5" s="94" t="s">
        <v>48</v>
      </c>
      <c r="N5" s="85">
        <v>2.2000000000000001E-3</v>
      </c>
      <c r="O5" s="15">
        <v>2.2000000000000001E-3</v>
      </c>
      <c r="P5" s="15">
        <v>2.2000000000000001E-3</v>
      </c>
      <c r="Q5" s="15">
        <v>2.5000000000000001E-3</v>
      </c>
      <c r="R5" s="15">
        <v>2.5000000000000001E-3</v>
      </c>
      <c r="S5" s="15">
        <v>2.5000000000000001E-3</v>
      </c>
      <c r="T5" s="15">
        <v>2.8E-3</v>
      </c>
      <c r="U5" s="15">
        <v>2.8E-3</v>
      </c>
      <c r="V5" s="15">
        <v>2.8E-3</v>
      </c>
      <c r="W5" s="15">
        <v>2.8E-3</v>
      </c>
      <c r="X5" s="15">
        <v>3.5999999999999999E-3</v>
      </c>
      <c r="Y5" s="15">
        <v>3.5999999999999999E-3</v>
      </c>
      <c r="Z5" s="15">
        <v>3.5999999999999999E-3</v>
      </c>
      <c r="AA5" s="15">
        <v>3.5999999999999999E-3</v>
      </c>
      <c r="AB5" s="15">
        <v>4.0000000000000001E-3</v>
      </c>
      <c r="AC5" s="15">
        <v>4.0000000000000001E-3</v>
      </c>
      <c r="AD5" s="15">
        <v>4.0000000000000001E-3</v>
      </c>
      <c r="AE5" s="15">
        <v>4.0000000000000001E-3</v>
      </c>
      <c r="AF5" s="15">
        <v>4.0000000000000001E-3</v>
      </c>
      <c r="AG5" s="15">
        <v>4.5999999999999999E-3</v>
      </c>
      <c r="AH5" s="15">
        <v>4.5999999999999999E-3</v>
      </c>
      <c r="AI5" s="15">
        <v>4.5999999999999999E-3</v>
      </c>
      <c r="AJ5" s="15">
        <v>4.5999999999999999E-3</v>
      </c>
      <c r="AK5" s="15">
        <v>4.5999999999999999E-3</v>
      </c>
      <c r="AL5" s="15">
        <v>6.0000000000000001E-3</v>
      </c>
      <c r="AM5" s="15">
        <v>6.0000000000000001E-3</v>
      </c>
      <c r="AN5" s="15">
        <v>6.0000000000000001E-3</v>
      </c>
      <c r="AO5" s="15">
        <v>6.0000000000000001E-3</v>
      </c>
      <c r="AP5" s="15">
        <v>6.0000000000000001E-3</v>
      </c>
      <c r="AQ5" s="15">
        <v>6.4999999999999997E-3</v>
      </c>
      <c r="AR5" s="15">
        <v>6.4999999999999997E-3</v>
      </c>
      <c r="AS5" s="15">
        <v>6.4999999999999997E-3</v>
      </c>
      <c r="AT5" s="15">
        <v>6.7999999999999996E-3</v>
      </c>
      <c r="AU5" s="15">
        <v>6.7999999999999996E-3</v>
      </c>
      <c r="AV5" s="15">
        <v>6.7999999999999996E-3</v>
      </c>
      <c r="AW5" s="15">
        <v>7.1000000000000004E-3</v>
      </c>
      <c r="AX5" s="15">
        <v>7.1000000000000004E-3</v>
      </c>
      <c r="AY5" s="15">
        <v>7.1000000000000004E-3</v>
      </c>
      <c r="AZ5" s="15">
        <v>7.4999999999999997E-3</v>
      </c>
      <c r="BA5" s="15">
        <v>7.4999999999999997E-3</v>
      </c>
      <c r="BB5" s="15">
        <v>7.4999999999999997E-3</v>
      </c>
      <c r="BC5" s="37">
        <v>1.06E-2</v>
      </c>
    </row>
    <row r="6" spans="2:55" x14ac:dyDescent="0.25">
      <c r="B6" s="22" t="s">
        <v>31</v>
      </c>
      <c r="C6" s="3" t="s">
        <v>42</v>
      </c>
      <c r="D6" s="15">
        <f>INDEX($N$4:$BC$7,MATCH(G6,$L$4:$L$7,0),$G$23)</f>
        <v>1.06E-2</v>
      </c>
      <c r="E6" s="23" t="s">
        <v>6</v>
      </c>
      <c r="G6" s="22" t="s">
        <v>110</v>
      </c>
      <c r="H6" s="3" t="s">
        <v>48</v>
      </c>
      <c r="I6" s="15">
        <f>INDEX($N$4:$BC$7,MATCH(G6,$L$4:$L$7,0),$I$23)</f>
        <v>1.06E-2</v>
      </c>
      <c r="J6" s="23" t="s">
        <v>6</v>
      </c>
      <c r="L6" s="91" t="s">
        <v>111</v>
      </c>
      <c r="M6" s="93" t="s">
        <v>50</v>
      </c>
      <c r="N6" s="85">
        <v>6.4000000000000001E-2</v>
      </c>
      <c r="O6" s="15">
        <v>7.9000000000000001E-2</v>
      </c>
      <c r="P6" s="15">
        <v>9.4E-2</v>
      </c>
      <c r="Q6" s="15">
        <v>6.4000000000000001E-2</v>
      </c>
      <c r="R6" s="15">
        <v>7.9000000000000001E-2</v>
      </c>
      <c r="S6" s="15">
        <v>9.4E-2</v>
      </c>
      <c r="T6" s="15">
        <v>7.9000000000000001E-2</v>
      </c>
      <c r="U6" s="15">
        <v>9.4E-2</v>
      </c>
      <c r="V6" s="15">
        <v>0.10299999999999999</v>
      </c>
      <c r="W6" s="15">
        <v>0.115</v>
      </c>
      <c r="X6" s="15">
        <v>9.4E-2</v>
      </c>
      <c r="Y6" s="15">
        <v>0.10299999999999999</v>
      </c>
      <c r="Z6" s="15">
        <v>0.115</v>
      </c>
      <c r="AA6" s="15">
        <v>0.13</v>
      </c>
      <c r="AB6" s="15">
        <v>0.10299999999999999</v>
      </c>
      <c r="AC6" s="15">
        <v>0.115</v>
      </c>
      <c r="AD6" s="15">
        <v>0.13</v>
      </c>
      <c r="AE6" s="15">
        <v>0.14499999999999999</v>
      </c>
      <c r="AF6" s="15">
        <v>0.15</v>
      </c>
      <c r="AG6" s="15">
        <v>0.115</v>
      </c>
      <c r="AH6" s="15">
        <v>0.13</v>
      </c>
      <c r="AI6" s="15">
        <v>0.14499999999999999</v>
      </c>
      <c r="AJ6" s="15">
        <v>0.15</v>
      </c>
      <c r="AK6" s="15">
        <v>0.16500000000000001</v>
      </c>
      <c r="AL6" s="15">
        <v>0.13</v>
      </c>
      <c r="AM6" s="15">
        <v>0.14499999999999999</v>
      </c>
      <c r="AN6" s="15">
        <v>0.15</v>
      </c>
      <c r="AO6" s="15">
        <v>0.16500000000000001</v>
      </c>
      <c r="AP6" s="15">
        <v>0.185</v>
      </c>
      <c r="AQ6" s="15">
        <v>0.15</v>
      </c>
      <c r="AR6" s="15">
        <v>0.16500000000000001</v>
      </c>
      <c r="AS6" s="15">
        <v>0.185</v>
      </c>
      <c r="AT6" s="15">
        <v>0.16500000000000001</v>
      </c>
      <c r="AU6" s="15">
        <v>0.185</v>
      </c>
      <c r="AV6" s="15">
        <v>0.20100000000000001</v>
      </c>
      <c r="AW6" s="15">
        <v>0.185</v>
      </c>
      <c r="AX6" s="15">
        <v>0.20100000000000001</v>
      </c>
      <c r="AY6" s="15">
        <v>0.22600000000000001</v>
      </c>
      <c r="AZ6" s="15">
        <v>0.20100000000000001</v>
      </c>
      <c r="BA6" s="15">
        <v>0.22600000000000001</v>
      </c>
      <c r="BB6" s="15">
        <v>0.26900000000000002</v>
      </c>
      <c r="BC6" s="37">
        <v>0.32</v>
      </c>
    </row>
    <row r="7" spans="2:55" ht="15.75" thickBot="1" x14ac:dyDescent="0.3">
      <c r="B7" s="22" t="s">
        <v>33</v>
      </c>
      <c r="C7" s="6" t="s">
        <v>39</v>
      </c>
      <c r="D7" s="15">
        <f>INDEX($N$4:$BC$7,MATCH(G7,$L$4:$L$7,0),$G$23)</f>
        <v>0.32</v>
      </c>
      <c r="E7" s="23" t="s">
        <v>6</v>
      </c>
      <c r="G7" s="22" t="s">
        <v>111</v>
      </c>
      <c r="H7" s="6" t="s">
        <v>50</v>
      </c>
      <c r="I7" s="15">
        <f>INDEX($N$4:$BC$7,MATCH(G7,$L$4:$L$7,0),$I$23)</f>
        <v>0.32</v>
      </c>
      <c r="J7" s="23" t="s">
        <v>6</v>
      </c>
      <c r="L7" s="92" t="s">
        <v>112</v>
      </c>
      <c r="M7" s="95" t="s">
        <v>51</v>
      </c>
      <c r="N7" s="86">
        <v>2E-3</v>
      </c>
      <c r="O7" s="38">
        <v>2E-3</v>
      </c>
      <c r="P7" s="38">
        <v>2.2000000000000001E-3</v>
      </c>
      <c r="Q7" s="38">
        <v>2E-3</v>
      </c>
      <c r="R7" s="38">
        <v>2E-3</v>
      </c>
      <c r="S7" s="38">
        <v>2.2000000000000001E-3</v>
      </c>
      <c r="T7" s="38">
        <v>2E-3</v>
      </c>
      <c r="U7" s="38">
        <v>2.2000000000000001E-3</v>
      </c>
      <c r="V7" s="38">
        <v>2.2000000000000001E-3</v>
      </c>
      <c r="W7" s="38">
        <v>2.3999999999999998E-3</v>
      </c>
      <c r="X7" s="38">
        <v>2.2000000000000001E-3</v>
      </c>
      <c r="Y7" s="38">
        <v>2.2000000000000001E-3</v>
      </c>
      <c r="Z7" s="38">
        <v>2.3999999999999998E-3</v>
      </c>
      <c r="AA7" s="38">
        <v>2.5999999999999999E-3</v>
      </c>
      <c r="AB7" s="38">
        <v>2.2000000000000001E-3</v>
      </c>
      <c r="AC7" s="38">
        <v>2.3999999999999998E-3</v>
      </c>
      <c r="AD7" s="38">
        <v>2.5999999999999999E-3</v>
      </c>
      <c r="AE7" s="38">
        <v>2.7000000000000001E-3</v>
      </c>
      <c r="AF7" s="38">
        <v>2.7000000000000001E-3</v>
      </c>
      <c r="AG7" s="38">
        <v>2.3999999999999998E-3</v>
      </c>
      <c r="AH7" s="38">
        <v>2.5999999999999999E-3</v>
      </c>
      <c r="AI7" s="38">
        <v>2.7000000000000001E-3</v>
      </c>
      <c r="AJ7" s="38">
        <v>2.7000000000000001E-3</v>
      </c>
      <c r="AK7" s="38">
        <v>2.8999999999999998E-3</v>
      </c>
      <c r="AL7" s="38">
        <v>2.5999999999999999E-3</v>
      </c>
      <c r="AM7" s="38">
        <v>2.7000000000000001E-3</v>
      </c>
      <c r="AN7" s="38">
        <v>2.7000000000000001E-3</v>
      </c>
      <c r="AO7" s="38">
        <v>2.8999999999999998E-3</v>
      </c>
      <c r="AP7" s="38">
        <v>3.0000000000000001E-3</v>
      </c>
      <c r="AQ7" s="38">
        <v>2.7000000000000001E-3</v>
      </c>
      <c r="AR7" s="38">
        <v>2.8999999999999998E-3</v>
      </c>
      <c r="AS7" s="38">
        <v>3.0000000000000001E-3</v>
      </c>
      <c r="AT7" s="38">
        <v>2.8999999999999998E-3</v>
      </c>
      <c r="AU7" s="38">
        <v>3.0000000000000001E-3</v>
      </c>
      <c r="AV7" s="38">
        <v>3.0999999999999999E-3</v>
      </c>
      <c r="AW7" s="38">
        <v>3.0000000000000001E-3</v>
      </c>
      <c r="AX7" s="38">
        <v>3.0999999999999999E-3</v>
      </c>
      <c r="AY7" s="38">
        <v>3.2000000000000002E-3</v>
      </c>
      <c r="AZ7" s="38">
        <v>3.0999999999999999E-3</v>
      </c>
      <c r="BA7" s="38">
        <v>3.2000000000000002E-3</v>
      </c>
      <c r="BB7" s="38">
        <v>3.2000000000000002E-3</v>
      </c>
      <c r="BC7" s="39">
        <v>4.8999999999999998E-3</v>
      </c>
    </row>
    <row r="8" spans="2:55" x14ac:dyDescent="0.25">
      <c r="B8" s="22" t="s">
        <v>34</v>
      </c>
      <c r="C8" s="3" t="s">
        <v>41</v>
      </c>
      <c r="D8" s="15">
        <f>INDEX($N$4:$BC$7,MATCH(G8,$L$4:$L$7,0),$G$23)</f>
        <v>4.8999999999999998E-3</v>
      </c>
      <c r="E8" s="23" t="s">
        <v>6</v>
      </c>
      <c r="G8" s="22" t="s">
        <v>112</v>
      </c>
      <c r="H8" s="3" t="s">
        <v>51</v>
      </c>
      <c r="I8" s="15">
        <f>INDEX($N$4:$BC$7,MATCH(G8,$L$4:$L$7,0),$I$23)</f>
        <v>4.8999999999999998E-3</v>
      </c>
      <c r="J8" s="23" t="s">
        <v>6</v>
      </c>
    </row>
    <row r="9" spans="2:55" x14ac:dyDescent="0.25">
      <c r="B9" s="22" t="s">
        <v>32</v>
      </c>
      <c r="C9" s="6" t="s">
        <v>38</v>
      </c>
      <c r="D9" s="6">
        <f>D5-2*D6</f>
        <v>0.18180000000000002</v>
      </c>
      <c r="E9" s="23" t="s">
        <v>6</v>
      </c>
      <c r="G9" s="22" t="s">
        <v>44</v>
      </c>
      <c r="H9" s="6" t="s">
        <v>49</v>
      </c>
      <c r="I9" s="14">
        <f>I5-2*I6</f>
        <v>0.18180000000000002</v>
      </c>
      <c r="J9" s="23" t="s">
        <v>6</v>
      </c>
    </row>
    <row r="10" spans="2:55" x14ac:dyDescent="0.25">
      <c r="B10" s="22" t="s">
        <v>36</v>
      </c>
      <c r="C10" s="6" t="s">
        <v>40</v>
      </c>
      <c r="D10" s="6">
        <f>D7-2*D8</f>
        <v>0.31020000000000003</v>
      </c>
      <c r="E10" s="23" t="s">
        <v>6</v>
      </c>
      <c r="G10" s="22" t="s">
        <v>45</v>
      </c>
      <c r="H10" s="6" t="s">
        <v>52</v>
      </c>
      <c r="I10" s="6">
        <f>I7-2*I8</f>
        <v>0.31020000000000003</v>
      </c>
      <c r="J10" s="23" t="s">
        <v>6</v>
      </c>
    </row>
    <row r="11" spans="2:55" x14ac:dyDescent="0.25">
      <c r="B11" s="22" t="s">
        <v>35</v>
      </c>
      <c r="C11" s="3" t="s">
        <v>43</v>
      </c>
      <c r="D11" s="6">
        <f>(D7-D5-2*D8)/2</f>
        <v>5.3599999999999995E-2</v>
      </c>
      <c r="E11" s="23" t="s">
        <v>6</v>
      </c>
      <c r="G11" s="22" t="s">
        <v>46</v>
      </c>
      <c r="H11" s="3" t="s">
        <v>53</v>
      </c>
      <c r="I11" s="6">
        <f>(I7-I5-2*I8)/2</f>
        <v>5.3599999999999995E-2</v>
      </c>
      <c r="J11" s="23" t="s">
        <v>6</v>
      </c>
    </row>
    <row r="12" spans="2:55" ht="24.75" customHeight="1" x14ac:dyDescent="0.25">
      <c r="B12" s="24" t="s">
        <v>55</v>
      </c>
      <c r="C12" s="3" t="s">
        <v>57</v>
      </c>
      <c r="D12" s="6">
        <v>0.35</v>
      </c>
      <c r="E12" s="23" t="s">
        <v>69</v>
      </c>
      <c r="G12" s="24" t="s">
        <v>63</v>
      </c>
      <c r="H12" s="3" t="s">
        <v>58</v>
      </c>
      <c r="I12" s="6">
        <v>0.35</v>
      </c>
      <c r="J12" s="23" t="s">
        <v>69</v>
      </c>
    </row>
    <row r="13" spans="2:55" ht="29.25" customHeight="1" x14ac:dyDescent="0.25">
      <c r="B13" s="24" t="s">
        <v>56</v>
      </c>
      <c r="C13" s="3" t="s">
        <v>59</v>
      </c>
      <c r="D13" s="6">
        <v>0.43</v>
      </c>
      <c r="E13" s="23" t="s">
        <v>69</v>
      </c>
      <c r="G13" s="24" t="s">
        <v>64</v>
      </c>
      <c r="H13" s="3" t="s">
        <v>61</v>
      </c>
      <c r="I13" s="6">
        <v>0.43</v>
      </c>
      <c r="J13" s="23" t="s">
        <v>69</v>
      </c>
    </row>
    <row r="14" spans="2:55" x14ac:dyDescent="0.25">
      <c r="B14" s="22" t="s">
        <v>60</v>
      </c>
      <c r="C14" s="3" t="s">
        <v>62</v>
      </c>
      <c r="D14" s="6">
        <v>3.2000000000000001E-2</v>
      </c>
      <c r="E14" s="23" t="s">
        <v>69</v>
      </c>
      <c r="G14" s="22" t="s">
        <v>65</v>
      </c>
      <c r="H14" s="3" t="s">
        <v>82</v>
      </c>
      <c r="I14" s="6">
        <v>3.2000000000000001E-2</v>
      </c>
      <c r="J14" s="23" t="s">
        <v>69</v>
      </c>
    </row>
    <row r="15" spans="2:55" ht="30" x14ac:dyDescent="0.25">
      <c r="B15" s="24" t="s">
        <v>75</v>
      </c>
      <c r="C15" s="3" t="s">
        <v>66</v>
      </c>
      <c r="D15" s="6">
        <f>(1/(2*3.14*D12))*LN(D5/D9)</f>
        <v>5.018143644149628E-2</v>
      </c>
      <c r="E15" s="23" t="s">
        <v>0</v>
      </c>
      <c r="G15" s="24" t="s">
        <v>77</v>
      </c>
      <c r="H15" s="3" t="s">
        <v>67</v>
      </c>
      <c r="I15" s="6">
        <f>(1/2*3.14*I12)*LN(I5/I9)</f>
        <v>6.0609189115475644E-2</v>
      </c>
      <c r="J15" s="23" t="s">
        <v>0</v>
      </c>
    </row>
    <row r="16" spans="2:55" ht="30" x14ac:dyDescent="0.25">
      <c r="B16" s="24" t="s">
        <v>74</v>
      </c>
      <c r="C16" s="3" t="s">
        <v>68</v>
      </c>
      <c r="D16" s="6">
        <f>(1/(2*3.14*D13))*LN(D7/D10)</f>
        <v>1.1518199174690283E-2</v>
      </c>
      <c r="E16" s="23" t="s">
        <v>0</v>
      </c>
      <c r="G16" s="24" t="s">
        <v>76</v>
      </c>
      <c r="H16" s="3" t="s">
        <v>71</v>
      </c>
      <c r="I16" s="6">
        <f>(1/2*3.14*I13)*LN(I7/I10)</f>
        <v>2.0998138284155341E-2</v>
      </c>
      <c r="J16" s="23" t="s">
        <v>0</v>
      </c>
    </row>
    <row r="17" spans="2:10" ht="22.5" customHeight="1" x14ac:dyDescent="0.25">
      <c r="B17" s="24" t="s">
        <v>78</v>
      </c>
      <c r="C17" s="3" t="s">
        <v>16</v>
      </c>
      <c r="D17" s="6">
        <f>(1/(2*3.14*D14))*LN(D10/D5)</f>
        <v>2.109928700739705</v>
      </c>
      <c r="E17" s="23" t="s">
        <v>0</v>
      </c>
      <c r="G17" s="24" t="s">
        <v>79</v>
      </c>
      <c r="H17" s="3" t="s">
        <v>17</v>
      </c>
      <c r="I17" s="6">
        <f>(1/(2*3.14*D14))*LN(I10/I5)</f>
        <v>2.109928700739705</v>
      </c>
      <c r="J17" s="23" t="s">
        <v>0</v>
      </c>
    </row>
    <row r="18" spans="2:10" ht="30" customHeight="1" x14ac:dyDescent="0.25">
      <c r="B18" s="24" t="s">
        <v>80</v>
      </c>
      <c r="C18" s="3" t="s">
        <v>27</v>
      </c>
      <c r="D18" s="6">
        <f>D15+D16+D17</f>
        <v>2.1716283363558917</v>
      </c>
      <c r="E18" s="23" t="s">
        <v>0</v>
      </c>
      <c r="G18" s="24" t="s">
        <v>81</v>
      </c>
      <c r="H18" s="3" t="s">
        <v>28</v>
      </c>
      <c r="I18" s="6">
        <f>I15+I16+I17</f>
        <v>2.1915360281393359</v>
      </c>
      <c r="J18" s="23" t="s">
        <v>0</v>
      </c>
    </row>
    <row r="19" spans="2:10" ht="36" customHeight="1" x14ac:dyDescent="0.25">
      <c r="B19" s="24" t="s">
        <v>95</v>
      </c>
      <c r="C19" s="3" t="s">
        <v>18</v>
      </c>
      <c r="D19" s="6">
        <f>1/(2*3.14*D29*D7)</f>
        <v>4.9761146496815289E-2</v>
      </c>
      <c r="E19" s="23" t="s">
        <v>0</v>
      </c>
      <c r="G19" s="24" t="s">
        <v>96</v>
      </c>
      <c r="H19" s="3" t="s">
        <v>19</v>
      </c>
      <c r="I19" s="6">
        <f>1/(2*3.14*D29*I7)</f>
        <v>4.9761146496815289E-2</v>
      </c>
      <c r="J19" s="23" t="s">
        <v>0</v>
      </c>
    </row>
    <row r="20" spans="2:10" ht="15.75" thickBot="1" x14ac:dyDescent="0.3">
      <c r="B20" s="25" t="s">
        <v>72</v>
      </c>
      <c r="C20" s="26" t="s">
        <v>21</v>
      </c>
      <c r="D20" s="27">
        <v>65</v>
      </c>
      <c r="E20" s="28" t="s">
        <v>70</v>
      </c>
      <c r="G20" s="25" t="s">
        <v>73</v>
      </c>
      <c r="H20" s="26" t="s">
        <v>22</v>
      </c>
      <c r="I20" s="27">
        <v>50</v>
      </c>
      <c r="J20" s="28" t="s">
        <v>70</v>
      </c>
    </row>
    <row r="21" spans="2:10" x14ac:dyDescent="0.25">
      <c r="H21" s="1"/>
    </row>
    <row r="22" spans="2:10" ht="15.75" thickBot="1" x14ac:dyDescent="0.3">
      <c r="G22" s="71" t="s">
        <v>133</v>
      </c>
      <c r="H22" s="1"/>
      <c r="I22" s="128" t="s">
        <v>134</v>
      </c>
      <c r="J22" s="128"/>
    </row>
    <row r="23" spans="2:10" ht="23.25" customHeight="1" x14ac:dyDescent="0.25">
      <c r="B23" s="117" t="s">
        <v>89</v>
      </c>
      <c r="C23" s="118"/>
      <c r="D23" s="118"/>
      <c r="E23" s="119"/>
      <c r="G23" s="75">
        <v>42</v>
      </c>
      <c r="H23" s="66" t="s">
        <v>132</v>
      </c>
      <c r="I23" s="112">
        <v>42</v>
      </c>
      <c r="J23" s="113"/>
    </row>
    <row r="24" spans="2:10" ht="15" customHeight="1" x14ac:dyDescent="0.25">
      <c r="B24" s="120"/>
      <c r="C24" s="121"/>
      <c r="D24" s="121"/>
      <c r="E24" s="122"/>
      <c r="G24" s="120" t="s">
        <v>83</v>
      </c>
      <c r="H24" s="121"/>
      <c r="I24" s="121"/>
      <c r="J24" s="122"/>
    </row>
    <row r="25" spans="2:10" x14ac:dyDescent="0.25">
      <c r="B25" s="81" t="s">
        <v>5</v>
      </c>
      <c r="C25" s="80" t="s">
        <v>4</v>
      </c>
      <c r="D25" s="80" t="s">
        <v>2</v>
      </c>
      <c r="E25" s="70" t="s">
        <v>3</v>
      </c>
      <c r="G25" s="81" t="s">
        <v>5</v>
      </c>
      <c r="H25" s="80" t="s">
        <v>4</v>
      </c>
      <c r="I25" s="80" t="s">
        <v>2</v>
      </c>
      <c r="J25" s="70" t="s">
        <v>3</v>
      </c>
    </row>
    <row r="26" spans="2:10" x14ac:dyDescent="0.25">
      <c r="B26" s="22" t="s">
        <v>9</v>
      </c>
      <c r="C26" s="3" t="s">
        <v>7</v>
      </c>
      <c r="D26" s="6">
        <f>D7+I7+0.15+0.5</f>
        <v>1.29</v>
      </c>
      <c r="E26" s="23" t="s">
        <v>6</v>
      </c>
      <c r="G26" s="24" t="s">
        <v>90</v>
      </c>
      <c r="H26" s="3" t="s">
        <v>23</v>
      </c>
      <c r="I26" s="6">
        <f>LN(3.5*(D28/D27)*(D27/D26)^(1/4))/((5.7+0.5*(D26/D27))*D30)</f>
        <v>0.24155701660796283</v>
      </c>
      <c r="J26" s="23" t="s">
        <v>0</v>
      </c>
    </row>
    <row r="27" spans="2:10" ht="28.5" customHeight="1" x14ac:dyDescent="0.25">
      <c r="B27" s="30" t="s">
        <v>10</v>
      </c>
      <c r="C27" s="3" t="s">
        <v>8</v>
      </c>
      <c r="D27" s="6">
        <f>0.25+D7+0.1</f>
        <v>0.67</v>
      </c>
      <c r="E27" s="23" t="s">
        <v>6</v>
      </c>
      <c r="G27" s="34" t="s">
        <v>94</v>
      </c>
      <c r="H27" s="3" t="s">
        <v>24</v>
      </c>
      <c r="I27" s="6">
        <f>1/(3.14*D29+((2*D26*D27)/(D26+D27)))</f>
        <v>3.0977073804458799E-2</v>
      </c>
      <c r="J27" s="23" t="s">
        <v>0</v>
      </c>
    </row>
    <row r="28" spans="2:10" ht="30.75" thickBot="1" x14ac:dyDescent="0.3">
      <c r="B28" s="34" t="s">
        <v>87</v>
      </c>
      <c r="C28" s="3" t="s">
        <v>26</v>
      </c>
      <c r="D28" s="6">
        <v>0.9</v>
      </c>
      <c r="E28" s="23" t="s">
        <v>6</v>
      </c>
      <c r="G28" s="44" t="s">
        <v>91</v>
      </c>
      <c r="H28" s="16" t="s">
        <v>20</v>
      </c>
      <c r="I28" s="45">
        <f>((D20/(D18+D19))+(I20/(I18+I19))+(D31/(I26+I27)))/(1/(D18+D19)+1/(I18+I19)+1/(I26+I27))</f>
        <v>16.11726710929943</v>
      </c>
      <c r="J28" s="36" t="s">
        <v>70</v>
      </c>
    </row>
    <row r="29" spans="2:10" ht="15.75" thickBot="1" x14ac:dyDescent="0.3">
      <c r="B29" s="22" t="s">
        <v>117</v>
      </c>
      <c r="C29" s="3" t="s">
        <v>11</v>
      </c>
      <c r="D29" s="6">
        <v>10</v>
      </c>
      <c r="E29" s="23" t="s">
        <v>12</v>
      </c>
      <c r="G29" s="82" t="s">
        <v>92</v>
      </c>
      <c r="H29" s="46" t="s">
        <v>93</v>
      </c>
      <c r="I29" s="17">
        <f>((I28-D31)*D32)/(I27+I26)</f>
        <v>38.979088629567713</v>
      </c>
      <c r="J29" s="47" t="s">
        <v>1</v>
      </c>
    </row>
    <row r="30" spans="2:10" x14ac:dyDescent="0.25">
      <c r="B30" s="22" t="s">
        <v>14</v>
      </c>
      <c r="C30" s="3" t="s">
        <v>13</v>
      </c>
      <c r="D30" s="6">
        <v>0.86</v>
      </c>
      <c r="E30" s="23" t="s">
        <v>15</v>
      </c>
    </row>
    <row r="31" spans="2:10" x14ac:dyDescent="0.25">
      <c r="B31" s="22" t="s">
        <v>86</v>
      </c>
      <c r="C31" s="3" t="s">
        <v>25</v>
      </c>
      <c r="D31" s="6">
        <v>6</v>
      </c>
      <c r="E31" s="23" t="s">
        <v>70</v>
      </c>
    </row>
    <row r="32" spans="2:10" ht="15.75" thickBot="1" x14ac:dyDescent="0.3">
      <c r="B32" s="25" t="s">
        <v>88</v>
      </c>
      <c r="C32" s="26" t="s">
        <v>84</v>
      </c>
      <c r="D32" s="27">
        <v>1.05</v>
      </c>
      <c r="E32" s="28" t="s">
        <v>85</v>
      </c>
    </row>
  </sheetData>
  <mergeCells count="9">
    <mergeCell ref="N2:BC2"/>
    <mergeCell ref="M2:M3"/>
    <mergeCell ref="B2:E3"/>
    <mergeCell ref="G2:J3"/>
    <mergeCell ref="B23:E24"/>
    <mergeCell ref="L2:L3"/>
    <mergeCell ref="G24:J24"/>
    <mergeCell ref="I23:J23"/>
    <mergeCell ref="I22:J22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6</xdr:col>
                    <xdr:colOff>9525</xdr:colOff>
                    <xdr:row>22</xdr:row>
                    <xdr:rowOff>0</xdr:rowOff>
                  </from>
                  <to>
                    <xdr:col>6</xdr:col>
                    <xdr:colOff>2657475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8</xdr:col>
                    <xdr:colOff>9525</xdr:colOff>
                    <xdr:row>22</xdr:row>
                    <xdr:rowOff>0</xdr:rowOff>
                  </from>
                  <to>
                    <xdr:col>9</xdr:col>
                    <xdr:colOff>962025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B1:BC28"/>
  <sheetViews>
    <sheetView zoomScale="80" zoomScaleNormal="80" workbookViewId="0">
      <selection activeCell="L23" sqref="L23"/>
    </sheetView>
  </sheetViews>
  <sheetFormatPr defaultRowHeight="15" x14ac:dyDescent="0.25"/>
  <cols>
    <col min="1" max="1" width="5.28515625" customWidth="1"/>
    <col min="2" max="2" width="43" customWidth="1"/>
    <col min="3" max="3" width="23.28515625" customWidth="1"/>
    <col min="4" max="4" width="11.28515625" customWidth="1"/>
    <col min="5" max="5" width="15.7109375" customWidth="1"/>
    <col min="6" max="6" width="6" customWidth="1"/>
    <col min="7" max="7" width="41.7109375" customWidth="1"/>
    <col min="8" max="8" width="23.42578125" customWidth="1"/>
    <col min="9" max="9" width="14.42578125" customWidth="1"/>
    <col min="10" max="10" width="15.7109375" customWidth="1"/>
    <col min="11" max="11" width="6.140625" customWidth="1"/>
    <col min="12" max="12" width="41" customWidth="1"/>
    <col min="13" max="13" width="26.28515625" customWidth="1"/>
    <col min="14" max="14" width="12.7109375" customWidth="1"/>
    <col min="15" max="16" width="11.7109375" bestFit="1" customWidth="1"/>
    <col min="17" max="17" width="7.7109375" bestFit="1" customWidth="1"/>
    <col min="18" max="19" width="11.7109375" bestFit="1" customWidth="1"/>
    <col min="20" max="20" width="7.7109375" bestFit="1" customWidth="1"/>
    <col min="21" max="21" width="11.7109375" bestFit="1" customWidth="1"/>
    <col min="22" max="23" width="12.85546875" bestFit="1" customWidth="1"/>
    <col min="24" max="24" width="7.7109375" bestFit="1" customWidth="1"/>
    <col min="25" max="27" width="12.85546875" bestFit="1" customWidth="1"/>
    <col min="28" max="28" width="7.7109375" bestFit="1" customWidth="1"/>
    <col min="29" max="32" width="12.85546875" bestFit="1" customWidth="1"/>
    <col min="33" max="33" width="7.7109375" bestFit="1" customWidth="1"/>
    <col min="34" max="37" width="12.85546875" bestFit="1" customWidth="1"/>
    <col min="38" max="38" width="7.7109375" bestFit="1" customWidth="1"/>
    <col min="39" max="42" width="12.85546875" bestFit="1" customWidth="1"/>
    <col min="43" max="43" width="8.5703125" bestFit="1" customWidth="1"/>
    <col min="44" max="45" width="13.85546875" bestFit="1" customWidth="1"/>
    <col min="46" max="46" width="8.5703125" bestFit="1" customWidth="1"/>
    <col min="47" max="48" width="13.85546875" bestFit="1" customWidth="1"/>
    <col min="49" max="49" width="8.5703125" bestFit="1" customWidth="1"/>
    <col min="50" max="51" width="13.85546875" bestFit="1" customWidth="1"/>
    <col min="52" max="52" width="8.5703125" bestFit="1" customWidth="1"/>
    <col min="53" max="54" width="13.85546875" bestFit="1" customWidth="1"/>
    <col min="55" max="55" width="8.5703125" bestFit="1" customWidth="1"/>
  </cols>
  <sheetData>
    <row r="1" spans="2:55" ht="21" customHeight="1" thickBot="1" x14ac:dyDescent="0.3"/>
    <row r="2" spans="2:55" x14ac:dyDescent="0.25">
      <c r="B2" s="105" t="s">
        <v>29</v>
      </c>
      <c r="C2" s="106"/>
      <c r="D2" s="106"/>
      <c r="E2" s="107"/>
      <c r="G2" s="111" t="s">
        <v>54</v>
      </c>
      <c r="H2" s="112"/>
      <c r="I2" s="112"/>
      <c r="J2" s="113"/>
      <c r="L2" s="123" t="s">
        <v>5</v>
      </c>
      <c r="M2" s="100" t="s">
        <v>4</v>
      </c>
      <c r="N2" s="102" t="s">
        <v>113</v>
      </c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</row>
    <row r="3" spans="2:55" x14ac:dyDescent="0.25">
      <c r="B3" s="108"/>
      <c r="C3" s="109"/>
      <c r="D3" s="109"/>
      <c r="E3" s="110"/>
      <c r="G3" s="114"/>
      <c r="H3" s="115"/>
      <c r="I3" s="115"/>
      <c r="J3" s="116"/>
      <c r="L3" s="124"/>
      <c r="M3" s="101"/>
      <c r="N3" s="83" t="s">
        <v>136</v>
      </c>
      <c r="O3" s="78" t="s">
        <v>142</v>
      </c>
      <c r="P3" s="78" t="s">
        <v>143</v>
      </c>
      <c r="Q3" s="78" t="s">
        <v>137</v>
      </c>
      <c r="R3" s="79" t="s">
        <v>144</v>
      </c>
      <c r="S3" s="79" t="s">
        <v>145</v>
      </c>
      <c r="T3" s="79" t="s">
        <v>138</v>
      </c>
      <c r="U3" s="79" t="s">
        <v>146</v>
      </c>
      <c r="V3" s="79" t="s">
        <v>150</v>
      </c>
      <c r="W3" s="79" t="s">
        <v>151</v>
      </c>
      <c r="X3" s="79" t="s">
        <v>139</v>
      </c>
      <c r="Y3" s="79" t="s">
        <v>152</v>
      </c>
      <c r="Z3" s="79" t="s">
        <v>153</v>
      </c>
      <c r="AA3" s="79" t="s">
        <v>154</v>
      </c>
      <c r="AB3" s="79" t="s">
        <v>140</v>
      </c>
      <c r="AC3" s="79" t="s">
        <v>155</v>
      </c>
      <c r="AD3" s="79" t="s">
        <v>156</v>
      </c>
      <c r="AE3" s="79" t="s">
        <v>157</v>
      </c>
      <c r="AF3" s="79" t="s">
        <v>158</v>
      </c>
      <c r="AG3" s="79" t="s">
        <v>141</v>
      </c>
      <c r="AH3" s="79" t="s">
        <v>159</v>
      </c>
      <c r="AI3" s="79" t="s">
        <v>160</v>
      </c>
      <c r="AJ3" s="79" t="s">
        <v>161</v>
      </c>
      <c r="AK3" s="79" t="s">
        <v>162</v>
      </c>
      <c r="AL3" s="79" t="s">
        <v>147</v>
      </c>
      <c r="AM3" s="79" t="s">
        <v>163</v>
      </c>
      <c r="AN3" s="79" t="s">
        <v>164</v>
      </c>
      <c r="AO3" s="79" t="s">
        <v>165</v>
      </c>
      <c r="AP3" s="79" t="s">
        <v>166</v>
      </c>
      <c r="AQ3" s="79" t="s">
        <v>148</v>
      </c>
      <c r="AR3" s="79" t="s">
        <v>167</v>
      </c>
      <c r="AS3" s="79" t="s">
        <v>168</v>
      </c>
      <c r="AT3" s="79" t="s">
        <v>114</v>
      </c>
      <c r="AU3" s="79" t="s">
        <v>169</v>
      </c>
      <c r="AV3" s="79" t="s">
        <v>170</v>
      </c>
      <c r="AW3" s="79" t="s">
        <v>115</v>
      </c>
      <c r="AX3" s="79" t="s">
        <v>171</v>
      </c>
      <c r="AY3" s="79" t="s">
        <v>172</v>
      </c>
      <c r="AZ3" s="79" t="s">
        <v>116</v>
      </c>
      <c r="BA3" s="79" t="s">
        <v>173</v>
      </c>
      <c r="BB3" s="79" t="s">
        <v>174</v>
      </c>
      <c r="BC3" s="84" t="s">
        <v>149</v>
      </c>
    </row>
    <row r="4" spans="2:55" x14ac:dyDescent="0.25">
      <c r="B4" s="29" t="s">
        <v>5</v>
      </c>
      <c r="C4" s="13" t="s">
        <v>4</v>
      </c>
      <c r="D4" s="13" t="s">
        <v>2</v>
      </c>
      <c r="E4" s="21" t="s">
        <v>3</v>
      </c>
      <c r="G4" s="29" t="s">
        <v>5</v>
      </c>
      <c r="H4" s="13" t="s">
        <v>4</v>
      </c>
      <c r="I4" s="13" t="s">
        <v>2</v>
      </c>
      <c r="J4" s="21" t="s">
        <v>3</v>
      </c>
      <c r="L4" s="91" t="s">
        <v>109</v>
      </c>
      <c r="M4" s="93" t="s">
        <v>47</v>
      </c>
      <c r="N4" s="85">
        <v>2.5000000000000001E-2</v>
      </c>
      <c r="O4" s="15">
        <v>2.5000000000000001E-2</v>
      </c>
      <c r="P4" s="15">
        <v>2.5000000000000001E-2</v>
      </c>
      <c r="Q4" s="15">
        <v>3.2000000000000001E-2</v>
      </c>
      <c r="R4" s="15">
        <v>3.2000000000000001E-2</v>
      </c>
      <c r="S4" s="15">
        <v>3.2000000000000001E-2</v>
      </c>
      <c r="T4" s="15">
        <v>0.04</v>
      </c>
      <c r="U4" s="15">
        <v>0.04</v>
      </c>
      <c r="V4" s="15">
        <v>0.04</v>
      </c>
      <c r="W4" s="15">
        <v>0.04</v>
      </c>
      <c r="X4" s="15">
        <v>4.8000000000000001E-2</v>
      </c>
      <c r="Y4" s="15">
        <v>4.8000000000000001E-2</v>
      </c>
      <c r="Z4" s="15">
        <v>4.8000000000000001E-2</v>
      </c>
      <c r="AA4" s="15">
        <v>4.8000000000000001E-2</v>
      </c>
      <c r="AB4" s="15">
        <v>5.8999999999999997E-2</v>
      </c>
      <c r="AC4" s="15">
        <v>5.8999999999999997E-2</v>
      </c>
      <c r="AD4" s="15">
        <v>5.8999999999999997E-2</v>
      </c>
      <c r="AE4" s="15">
        <v>5.8999999999999997E-2</v>
      </c>
      <c r="AF4" s="15">
        <v>5.8999999999999997E-2</v>
      </c>
      <c r="AG4" s="15">
        <v>7.0000000000000007E-2</v>
      </c>
      <c r="AH4" s="15">
        <v>7.0000000000000007E-2</v>
      </c>
      <c r="AI4" s="15">
        <v>7.0000000000000007E-2</v>
      </c>
      <c r="AJ4" s="15">
        <v>7.0000000000000007E-2</v>
      </c>
      <c r="AK4" s="15">
        <v>7.0000000000000007E-2</v>
      </c>
      <c r="AL4" s="15">
        <v>8.4000000000000005E-2</v>
      </c>
      <c r="AM4" s="15">
        <v>8.4000000000000005E-2</v>
      </c>
      <c r="AN4" s="15">
        <v>8.4000000000000005E-2</v>
      </c>
      <c r="AO4" s="15">
        <v>8.4000000000000005E-2</v>
      </c>
      <c r="AP4" s="15">
        <v>8.4000000000000005E-2</v>
      </c>
      <c r="AQ4" s="15">
        <v>0.10100000000000001</v>
      </c>
      <c r="AR4" s="15">
        <v>0.10100000000000001</v>
      </c>
      <c r="AS4" s="15">
        <v>0.10100000000000001</v>
      </c>
      <c r="AT4" s="15">
        <v>0.11600000000000001</v>
      </c>
      <c r="AU4" s="15">
        <v>0.11600000000000001</v>
      </c>
      <c r="AV4" s="15">
        <v>0.11600000000000001</v>
      </c>
      <c r="AW4" s="15">
        <v>0.127</v>
      </c>
      <c r="AX4" s="15">
        <v>0.127</v>
      </c>
      <c r="AY4" s="15">
        <v>0.127</v>
      </c>
      <c r="AZ4" s="15">
        <v>0.14399999999999999</v>
      </c>
      <c r="BA4" s="15">
        <v>0.14399999999999999</v>
      </c>
      <c r="BB4" s="15">
        <v>0.14399999999999999</v>
      </c>
      <c r="BC4" s="37">
        <v>0.20300000000000001</v>
      </c>
    </row>
    <row r="5" spans="2:55" x14ac:dyDescent="0.25">
      <c r="B5" s="41" t="s">
        <v>30</v>
      </c>
      <c r="C5" s="4" t="s">
        <v>37</v>
      </c>
      <c r="D5" s="15">
        <f>INDEX($N$4:$BC$7,MATCH(G5,$L$4:$L$7,0),$G$23)</f>
        <v>0.20300000000000001</v>
      </c>
      <c r="E5" s="23" t="s">
        <v>6</v>
      </c>
      <c r="G5" s="41" t="s">
        <v>109</v>
      </c>
      <c r="H5" s="4" t="s">
        <v>47</v>
      </c>
      <c r="I5" s="15">
        <f>INDEX($N$4:$BC$7,MATCH(G5,$L$4:$L$7,0),$I$23)</f>
        <v>0.20300000000000001</v>
      </c>
      <c r="J5" s="43" t="s">
        <v>6</v>
      </c>
      <c r="L5" s="91" t="s">
        <v>110</v>
      </c>
      <c r="M5" s="94" t="s">
        <v>48</v>
      </c>
      <c r="N5" s="85">
        <v>2.2000000000000001E-3</v>
      </c>
      <c r="O5" s="15">
        <v>2.2000000000000001E-3</v>
      </c>
      <c r="P5" s="15">
        <v>2.2000000000000001E-3</v>
      </c>
      <c r="Q5" s="15">
        <v>2.5000000000000001E-3</v>
      </c>
      <c r="R5" s="15">
        <v>2.5000000000000001E-3</v>
      </c>
      <c r="S5" s="15">
        <v>2.5000000000000001E-3</v>
      </c>
      <c r="T5" s="15">
        <v>2.8E-3</v>
      </c>
      <c r="U5" s="15">
        <v>2.8E-3</v>
      </c>
      <c r="V5" s="15">
        <v>2.8E-3</v>
      </c>
      <c r="W5" s="15">
        <v>2.8E-3</v>
      </c>
      <c r="X5" s="15">
        <v>3.5999999999999999E-3</v>
      </c>
      <c r="Y5" s="15">
        <v>3.5999999999999999E-3</v>
      </c>
      <c r="Z5" s="15">
        <v>3.5999999999999999E-3</v>
      </c>
      <c r="AA5" s="15">
        <v>3.5999999999999999E-3</v>
      </c>
      <c r="AB5" s="15">
        <v>4.0000000000000001E-3</v>
      </c>
      <c r="AC5" s="15">
        <v>4.0000000000000001E-3</v>
      </c>
      <c r="AD5" s="15">
        <v>4.0000000000000001E-3</v>
      </c>
      <c r="AE5" s="15">
        <v>4.0000000000000001E-3</v>
      </c>
      <c r="AF5" s="15">
        <v>4.0000000000000001E-3</v>
      </c>
      <c r="AG5" s="15">
        <v>4.5999999999999999E-3</v>
      </c>
      <c r="AH5" s="15">
        <v>4.5999999999999999E-3</v>
      </c>
      <c r="AI5" s="15">
        <v>4.5999999999999999E-3</v>
      </c>
      <c r="AJ5" s="15">
        <v>4.5999999999999999E-3</v>
      </c>
      <c r="AK5" s="15">
        <v>4.5999999999999999E-3</v>
      </c>
      <c r="AL5" s="15">
        <v>6.0000000000000001E-3</v>
      </c>
      <c r="AM5" s="15">
        <v>6.0000000000000001E-3</v>
      </c>
      <c r="AN5" s="15">
        <v>6.0000000000000001E-3</v>
      </c>
      <c r="AO5" s="15">
        <v>6.0000000000000001E-3</v>
      </c>
      <c r="AP5" s="15">
        <v>6.0000000000000001E-3</v>
      </c>
      <c r="AQ5" s="15">
        <v>6.4999999999999997E-3</v>
      </c>
      <c r="AR5" s="15">
        <v>6.4999999999999997E-3</v>
      </c>
      <c r="AS5" s="15">
        <v>6.4999999999999997E-3</v>
      </c>
      <c r="AT5" s="15">
        <v>6.7999999999999996E-3</v>
      </c>
      <c r="AU5" s="15">
        <v>6.7999999999999996E-3</v>
      </c>
      <c r="AV5" s="15">
        <v>6.7999999999999996E-3</v>
      </c>
      <c r="AW5" s="15">
        <v>7.1000000000000004E-3</v>
      </c>
      <c r="AX5" s="15">
        <v>7.1000000000000004E-3</v>
      </c>
      <c r="AY5" s="15">
        <v>7.1000000000000004E-3</v>
      </c>
      <c r="AZ5" s="15">
        <v>7.4999999999999997E-3</v>
      </c>
      <c r="BA5" s="15">
        <v>7.4999999999999997E-3</v>
      </c>
      <c r="BB5" s="15">
        <v>7.4999999999999997E-3</v>
      </c>
      <c r="BC5" s="37">
        <v>1.06E-2</v>
      </c>
    </row>
    <row r="6" spans="2:55" x14ac:dyDescent="0.25">
      <c r="B6" s="41" t="s">
        <v>31</v>
      </c>
      <c r="C6" s="5" t="s">
        <v>42</v>
      </c>
      <c r="D6" s="15">
        <f>INDEX($N$4:$BC$7,MATCH(G6,$L$4:$L$7,0),$G$23)</f>
        <v>1.06E-2</v>
      </c>
      <c r="E6" s="23" t="s">
        <v>6</v>
      </c>
      <c r="G6" s="41" t="s">
        <v>110</v>
      </c>
      <c r="H6" s="5" t="s">
        <v>48</v>
      </c>
      <c r="I6" s="15">
        <f>INDEX($N$4:$BC$7,MATCH(G6,$L$4:$L$7,0),$I$23)</f>
        <v>1.06E-2</v>
      </c>
      <c r="J6" s="43" t="s">
        <v>6</v>
      </c>
      <c r="L6" s="91" t="s">
        <v>111</v>
      </c>
      <c r="M6" s="93" t="s">
        <v>50</v>
      </c>
      <c r="N6" s="85">
        <v>6.4000000000000001E-2</v>
      </c>
      <c r="O6" s="15">
        <v>7.9000000000000001E-2</v>
      </c>
      <c r="P6" s="15">
        <v>9.4E-2</v>
      </c>
      <c r="Q6" s="15">
        <v>6.4000000000000001E-2</v>
      </c>
      <c r="R6" s="15">
        <v>7.9000000000000001E-2</v>
      </c>
      <c r="S6" s="15">
        <v>9.4E-2</v>
      </c>
      <c r="T6" s="15">
        <v>7.9000000000000001E-2</v>
      </c>
      <c r="U6" s="15">
        <v>9.4E-2</v>
      </c>
      <c r="V6" s="15">
        <v>0.10299999999999999</v>
      </c>
      <c r="W6" s="15">
        <v>0.115</v>
      </c>
      <c r="X6" s="15">
        <v>9.4E-2</v>
      </c>
      <c r="Y6" s="15">
        <v>0.10299999999999999</v>
      </c>
      <c r="Z6" s="15">
        <v>0.115</v>
      </c>
      <c r="AA6" s="15">
        <v>0.13</v>
      </c>
      <c r="AB6" s="15">
        <v>0.10299999999999999</v>
      </c>
      <c r="AC6" s="15">
        <v>0.115</v>
      </c>
      <c r="AD6" s="15">
        <v>0.13</v>
      </c>
      <c r="AE6" s="15">
        <v>0.14499999999999999</v>
      </c>
      <c r="AF6" s="15">
        <v>0.15</v>
      </c>
      <c r="AG6" s="15">
        <v>0.115</v>
      </c>
      <c r="AH6" s="15">
        <v>0.13</v>
      </c>
      <c r="AI6" s="15">
        <v>0.14499999999999999</v>
      </c>
      <c r="AJ6" s="15">
        <v>0.15</v>
      </c>
      <c r="AK6" s="15">
        <v>0.16500000000000001</v>
      </c>
      <c r="AL6" s="15">
        <v>0.13</v>
      </c>
      <c r="AM6" s="15">
        <v>0.14499999999999999</v>
      </c>
      <c r="AN6" s="15">
        <v>0.15</v>
      </c>
      <c r="AO6" s="15">
        <v>0.16500000000000001</v>
      </c>
      <c r="AP6" s="15">
        <v>0.185</v>
      </c>
      <c r="AQ6" s="15">
        <v>0.15</v>
      </c>
      <c r="AR6" s="15">
        <v>0.16500000000000001</v>
      </c>
      <c r="AS6" s="15">
        <v>0.185</v>
      </c>
      <c r="AT6" s="15">
        <v>0.16500000000000001</v>
      </c>
      <c r="AU6" s="15">
        <v>0.185</v>
      </c>
      <c r="AV6" s="15">
        <v>0.20100000000000001</v>
      </c>
      <c r="AW6" s="15">
        <v>0.185</v>
      </c>
      <c r="AX6" s="15">
        <v>0.20100000000000001</v>
      </c>
      <c r="AY6" s="15">
        <v>0.22600000000000001</v>
      </c>
      <c r="AZ6" s="15">
        <v>0.20100000000000001</v>
      </c>
      <c r="BA6" s="15">
        <v>0.22600000000000001</v>
      </c>
      <c r="BB6" s="15">
        <v>0.26900000000000002</v>
      </c>
      <c r="BC6" s="37">
        <v>0.32</v>
      </c>
    </row>
    <row r="7" spans="2:55" ht="15.75" thickBot="1" x14ac:dyDescent="0.3">
      <c r="B7" s="41" t="s">
        <v>33</v>
      </c>
      <c r="C7" s="4" t="s">
        <v>39</v>
      </c>
      <c r="D7" s="15">
        <f>INDEX($N$4:$BC$7,MATCH(G7,$L$4:$L$7,0),$G$23)</f>
        <v>0.32</v>
      </c>
      <c r="E7" s="23" t="s">
        <v>6</v>
      </c>
      <c r="G7" s="41" t="s">
        <v>111</v>
      </c>
      <c r="H7" s="4" t="s">
        <v>50</v>
      </c>
      <c r="I7" s="15">
        <f>INDEX($N$4:$BC$7,MATCH(G7,$L$4:$L$7,0),$I$23)</f>
        <v>0.32</v>
      </c>
      <c r="J7" s="43" t="s">
        <v>6</v>
      </c>
      <c r="L7" s="92" t="s">
        <v>112</v>
      </c>
      <c r="M7" s="95" t="s">
        <v>51</v>
      </c>
      <c r="N7" s="86">
        <v>2E-3</v>
      </c>
      <c r="O7" s="38">
        <v>2E-3</v>
      </c>
      <c r="P7" s="38">
        <v>2.2000000000000001E-3</v>
      </c>
      <c r="Q7" s="38">
        <v>2E-3</v>
      </c>
      <c r="R7" s="38">
        <v>2E-3</v>
      </c>
      <c r="S7" s="38">
        <v>2.2000000000000001E-3</v>
      </c>
      <c r="T7" s="38">
        <v>2E-3</v>
      </c>
      <c r="U7" s="38">
        <v>2.2000000000000001E-3</v>
      </c>
      <c r="V7" s="38">
        <v>2.2000000000000001E-3</v>
      </c>
      <c r="W7" s="38">
        <v>2.3999999999999998E-3</v>
      </c>
      <c r="X7" s="38">
        <v>2.2000000000000001E-3</v>
      </c>
      <c r="Y7" s="38">
        <v>2.2000000000000001E-3</v>
      </c>
      <c r="Z7" s="38">
        <v>2.3999999999999998E-3</v>
      </c>
      <c r="AA7" s="38">
        <v>2.5999999999999999E-3</v>
      </c>
      <c r="AB7" s="38">
        <v>2.2000000000000001E-3</v>
      </c>
      <c r="AC7" s="38">
        <v>2.3999999999999998E-3</v>
      </c>
      <c r="AD7" s="38">
        <v>2.5999999999999999E-3</v>
      </c>
      <c r="AE7" s="38">
        <v>2.7000000000000001E-3</v>
      </c>
      <c r="AF7" s="38">
        <v>2.7000000000000001E-3</v>
      </c>
      <c r="AG7" s="38">
        <v>2.3999999999999998E-3</v>
      </c>
      <c r="AH7" s="38">
        <v>2.5999999999999999E-3</v>
      </c>
      <c r="AI7" s="38">
        <v>2.7000000000000001E-3</v>
      </c>
      <c r="AJ7" s="38">
        <v>2.7000000000000001E-3</v>
      </c>
      <c r="AK7" s="38">
        <v>2.8999999999999998E-3</v>
      </c>
      <c r="AL7" s="38">
        <v>2.5999999999999999E-3</v>
      </c>
      <c r="AM7" s="38">
        <v>2.7000000000000001E-3</v>
      </c>
      <c r="AN7" s="38">
        <v>2.7000000000000001E-3</v>
      </c>
      <c r="AO7" s="38">
        <v>2.8999999999999998E-3</v>
      </c>
      <c r="AP7" s="38">
        <v>3.0000000000000001E-3</v>
      </c>
      <c r="AQ7" s="38">
        <v>2.7000000000000001E-3</v>
      </c>
      <c r="AR7" s="38">
        <v>2.8999999999999998E-3</v>
      </c>
      <c r="AS7" s="38">
        <v>3.0000000000000001E-3</v>
      </c>
      <c r="AT7" s="38">
        <v>2.8999999999999998E-3</v>
      </c>
      <c r="AU7" s="38">
        <v>3.0000000000000001E-3</v>
      </c>
      <c r="AV7" s="38">
        <v>3.0999999999999999E-3</v>
      </c>
      <c r="AW7" s="38">
        <v>3.0000000000000001E-3</v>
      </c>
      <c r="AX7" s="38">
        <v>3.0999999999999999E-3</v>
      </c>
      <c r="AY7" s="38">
        <v>3.2000000000000002E-3</v>
      </c>
      <c r="AZ7" s="38">
        <v>3.0999999999999999E-3</v>
      </c>
      <c r="BA7" s="38">
        <v>3.2000000000000002E-3</v>
      </c>
      <c r="BB7" s="38">
        <v>3.2000000000000002E-3</v>
      </c>
      <c r="BC7" s="39">
        <v>4.8999999999999998E-3</v>
      </c>
    </row>
    <row r="8" spans="2:55" x14ac:dyDescent="0.25">
      <c r="B8" s="41" t="s">
        <v>34</v>
      </c>
      <c r="C8" s="5" t="s">
        <v>41</v>
      </c>
      <c r="D8" s="15">
        <f>INDEX($N$4:$BC$7,MATCH(G8,$L$4:$L$7,0),$G$23)</f>
        <v>4.8999999999999998E-3</v>
      </c>
      <c r="E8" s="23" t="s">
        <v>6</v>
      </c>
      <c r="G8" s="41" t="s">
        <v>112</v>
      </c>
      <c r="H8" s="5" t="s">
        <v>51</v>
      </c>
      <c r="I8" s="15">
        <f>INDEX($N$4:$BC$7,MATCH(G8,$L$4:$L$7,0),$I$23)</f>
        <v>4.8999999999999998E-3</v>
      </c>
      <c r="J8" s="43" t="s">
        <v>6</v>
      </c>
    </row>
    <row r="9" spans="2:55" x14ac:dyDescent="0.25">
      <c r="B9" s="41" t="s">
        <v>32</v>
      </c>
      <c r="C9" s="4" t="s">
        <v>38</v>
      </c>
      <c r="D9" s="6">
        <f>D5-2*D6</f>
        <v>0.18180000000000002</v>
      </c>
      <c r="E9" s="23" t="s">
        <v>6</v>
      </c>
      <c r="G9" s="41" t="s">
        <v>44</v>
      </c>
      <c r="H9" s="4" t="s">
        <v>49</v>
      </c>
      <c r="I9" s="6">
        <f>I5-2*I6</f>
        <v>0.18180000000000002</v>
      </c>
      <c r="J9" s="43" t="s">
        <v>6</v>
      </c>
    </row>
    <row r="10" spans="2:55" x14ac:dyDescent="0.25">
      <c r="B10" s="41" t="s">
        <v>36</v>
      </c>
      <c r="C10" s="4" t="s">
        <v>40</v>
      </c>
      <c r="D10" s="6">
        <f>D7-2*D8</f>
        <v>0.31020000000000003</v>
      </c>
      <c r="E10" s="23" t="s">
        <v>6</v>
      </c>
      <c r="G10" s="41" t="s">
        <v>45</v>
      </c>
      <c r="H10" s="4" t="s">
        <v>52</v>
      </c>
      <c r="I10" s="6">
        <f>I7-2*I8</f>
        <v>0.31020000000000003</v>
      </c>
      <c r="J10" s="43" t="s">
        <v>6</v>
      </c>
    </row>
    <row r="11" spans="2:55" x14ac:dyDescent="0.25">
      <c r="B11" s="41" t="s">
        <v>35</v>
      </c>
      <c r="C11" s="5" t="s">
        <v>43</v>
      </c>
      <c r="D11" s="4">
        <f>(D7-D5-2*D8)/2</f>
        <v>5.3599999999999995E-2</v>
      </c>
      <c r="E11" s="23" t="s">
        <v>6</v>
      </c>
      <c r="G11" s="41" t="s">
        <v>46</v>
      </c>
      <c r="H11" s="5" t="s">
        <v>53</v>
      </c>
      <c r="I11" s="4">
        <f>(I7-I5-2*I8)/2</f>
        <v>5.3599999999999995E-2</v>
      </c>
      <c r="J11" s="43" t="s">
        <v>6</v>
      </c>
    </row>
    <row r="12" spans="2:55" ht="33" customHeight="1" x14ac:dyDescent="0.25">
      <c r="B12" s="24" t="s">
        <v>55</v>
      </c>
      <c r="C12" s="3" t="s">
        <v>57</v>
      </c>
      <c r="D12" s="6">
        <v>0.35</v>
      </c>
      <c r="E12" s="23" t="s">
        <v>69</v>
      </c>
      <c r="G12" s="24" t="s">
        <v>63</v>
      </c>
      <c r="H12" s="3" t="s">
        <v>58</v>
      </c>
      <c r="I12" s="6">
        <v>0.35</v>
      </c>
      <c r="J12" s="23" t="s">
        <v>69</v>
      </c>
    </row>
    <row r="13" spans="2:55" ht="33" customHeight="1" x14ac:dyDescent="0.25">
      <c r="B13" s="24" t="s">
        <v>56</v>
      </c>
      <c r="C13" s="3" t="s">
        <v>59</v>
      </c>
      <c r="D13" s="6">
        <v>0.43</v>
      </c>
      <c r="E13" s="23" t="s">
        <v>69</v>
      </c>
      <c r="G13" s="24" t="s">
        <v>64</v>
      </c>
      <c r="H13" s="3" t="s">
        <v>61</v>
      </c>
      <c r="I13" s="6">
        <v>0.43</v>
      </c>
      <c r="J13" s="23" t="s">
        <v>69</v>
      </c>
    </row>
    <row r="14" spans="2:55" x14ac:dyDescent="0.25">
      <c r="B14" s="41" t="s">
        <v>60</v>
      </c>
      <c r="C14" s="3" t="s">
        <v>62</v>
      </c>
      <c r="D14" s="4">
        <v>3.2000000000000001E-2</v>
      </c>
      <c r="E14" s="23" t="s">
        <v>69</v>
      </c>
      <c r="G14" s="41" t="s">
        <v>65</v>
      </c>
      <c r="H14" s="3" t="s">
        <v>82</v>
      </c>
      <c r="I14" s="4">
        <v>3.2000000000000001E-2</v>
      </c>
      <c r="J14" s="23" t="s">
        <v>69</v>
      </c>
    </row>
    <row r="15" spans="2:55" ht="30" customHeight="1" x14ac:dyDescent="0.25">
      <c r="B15" s="24" t="s">
        <v>75</v>
      </c>
      <c r="C15" s="3" t="s">
        <v>66</v>
      </c>
      <c r="D15" s="6">
        <f>(1/(2*3.14*D12))*LN(D5/D9)</f>
        <v>5.018143644149628E-2</v>
      </c>
      <c r="E15" s="23" t="s">
        <v>0</v>
      </c>
      <c r="G15" s="24" t="s">
        <v>77</v>
      </c>
      <c r="H15" s="3" t="s">
        <v>67</v>
      </c>
      <c r="I15" s="6">
        <f>(1/(2*3.14*I12))*LN(I5/I9)</f>
        <v>5.018143644149628E-2</v>
      </c>
      <c r="J15" s="23" t="s">
        <v>0</v>
      </c>
    </row>
    <row r="16" spans="2:55" ht="31.15" customHeight="1" x14ac:dyDescent="0.25">
      <c r="B16" s="24" t="s">
        <v>74</v>
      </c>
      <c r="C16" s="3" t="s">
        <v>68</v>
      </c>
      <c r="D16" s="6">
        <f>(1/(2*3.14*D13))*LN(D7/D10)</f>
        <v>1.1518199174690283E-2</v>
      </c>
      <c r="E16" s="23" t="s">
        <v>0</v>
      </c>
      <c r="G16" s="24" t="s">
        <v>76</v>
      </c>
      <c r="H16" s="3" t="s">
        <v>71</v>
      </c>
      <c r="I16" s="6">
        <f>(1/(2*3.14*I13))*LN(I7/I10)</f>
        <v>1.1518199174690283E-2</v>
      </c>
      <c r="J16" s="23" t="s">
        <v>0</v>
      </c>
    </row>
    <row r="17" spans="2:10" ht="21" customHeight="1" x14ac:dyDescent="0.25">
      <c r="B17" s="24" t="s">
        <v>78</v>
      </c>
      <c r="C17" s="3" t="s">
        <v>16</v>
      </c>
      <c r="D17" s="6">
        <f>(1/(2*3.14*D14))*LN(D10/D5)</f>
        <v>2.109928700739705</v>
      </c>
      <c r="E17" s="23" t="s">
        <v>0</v>
      </c>
      <c r="G17" s="24" t="s">
        <v>79</v>
      </c>
      <c r="H17" s="3" t="s">
        <v>17</v>
      </c>
      <c r="I17" s="6">
        <f>(1/(2*3.14*D14))*LN(I10/I5)</f>
        <v>2.109928700739705</v>
      </c>
      <c r="J17" s="23" t="s">
        <v>0</v>
      </c>
    </row>
    <row r="18" spans="2:10" ht="28.15" customHeight="1" x14ac:dyDescent="0.25">
      <c r="B18" s="24" t="s">
        <v>80</v>
      </c>
      <c r="C18" s="3" t="s">
        <v>27</v>
      </c>
      <c r="D18" s="6">
        <f>D15+D16+D17</f>
        <v>2.1716283363558917</v>
      </c>
      <c r="E18" s="23" t="s">
        <v>0</v>
      </c>
      <c r="G18" s="24" t="s">
        <v>81</v>
      </c>
      <c r="H18" s="3" t="s">
        <v>28</v>
      </c>
      <c r="I18" s="6">
        <f>I15+I16+I17</f>
        <v>2.1716283363558917</v>
      </c>
      <c r="J18" s="23" t="s">
        <v>0</v>
      </c>
    </row>
    <row r="19" spans="2:10" ht="30" x14ac:dyDescent="0.25">
      <c r="B19" s="24" t="s">
        <v>95</v>
      </c>
      <c r="C19" s="3" t="s">
        <v>18</v>
      </c>
      <c r="D19" s="13">
        <f>1/(3.14*D28*D7)</f>
        <v>3.8277804997550222E-2</v>
      </c>
      <c r="E19" s="23" t="s">
        <v>0</v>
      </c>
      <c r="G19" s="24" t="s">
        <v>96</v>
      </c>
      <c r="H19" s="3" t="s">
        <v>18</v>
      </c>
      <c r="I19" s="13">
        <f>1/(3.14*D28*I7)</f>
        <v>3.8277804997550222E-2</v>
      </c>
      <c r="J19" s="23" t="s">
        <v>0</v>
      </c>
    </row>
    <row r="20" spans="2:10" ht="15.75" thickBot="1" x14ac:dyDescent="0.3">
      <c r="B20" s="42" t="s">
        <v>72</v>
      </c>
      <c r="C20" s="26" t="s">
        <v>21</v>
      </c>
      <c r="D20" s="27">
        <v>65</v>
      </c>
      <c r="E20" s="28" t="s">
        <v>70</v>
      </c>
      <c r="G20" s="42" t="s">
        <v>73</v>
      </c>
      <c r="H20" s="26" t="s">
        <v>22</v>
      </c>
      <c r="I20" s="27">
        <v>50</v>
      </c>
      <c r="J20" s="28" t="s">
        <v>70</v>
      </c>
    </row>
    <row r="21" spans="2:10" x14ac:dyDescent="0.25">
      <c r="B21" s="7"/>
      <c r="C21" s="8"/>
      <c r="D21" s="9"/>
      <c r="E21" s="9"/>
      <c r="G21" s="7"/>
      <c r="H21" s="8"/>
      <c r="I21" s="9"/>
      <c r="J21" s="9"/>
    </row>
    <row r="22" spans="2:10" ht="15.75" thickBot="1" x14ac:dyDescent="0.3">
      <c r="G22" s="71" t="s">
        <v>133</v>
      </c>
      <c r="H22" s="1"/>
      <c r="I22" s="128" t="s">
        <v>134</v>
      </c>
      <c r="J22" s="128"/>
    </row>
    <row r="23" spans="2:10" ht="21.75" customHeight="1" x14ac:dyDescent="0.25">
      <c r="B23" s="117" t="s">
        <v>89</v>
      </c>
      <c r="C23" s="118"/>
      <c r="D23" s="118"/>
      <c r="E23" s="119"/>
      <c r="G23" s="76">
        <v>42</v>
      </c>
      <c r="H23" s="69" t="s">
        <v>132</v>
      </c>
      <c r="I23" s="129">
        <v>42</v>
      </c>
      <c r="J23" s="130"/>
    </row>
    <row r="24" spans="2:10" ht="15.75" x14ac:dyDescent="0.25">
      <c r="B24" s="120"/>
      <c r="C24" s="121"/>
      <c r="D24" s="121"/>
      <c r="E24" s="122"/>
      <c r="G24" s="120" t="s">
        <v>83</v>
      </c>
      <c r="H24" s="121"/>
      <c r="I24" s="121"/>
      <c r="J24" s="122"/>
    </row>
    <row r="25" spans="2:10" x14ac:dyDescent="0.25">
      <c r="B25" s="29" t="s">
        <v>5</v>
      </c>
      <c r="C25" s="13" t="s">
        <v>4</v>
      </c>
      <c r="D25" s="13" t="s">
        <v>2</v>
      </c>
      <c r="E25" s="21" t="s">
        <v>3</v>
      </c>
      <c r="G25" s="68" t="s">
        <v>5</v>
      </c>
      <c r="H25" s="67" t="s">
        <v>4</v>
      </c>
      <c r="I25" s="67" t="s">
        <v>2</v>
      </c>
      <c r="J25" s="70" t="s">
        <v>3</v>
      </c>
    </row>
    <row r="26" spans="2:10" ht="21.6" customHeight="1" x14ac:dyDescent="0.25">
      <c r="B26" s="30" t="s">
        <v>86</v>
      </c>
      <c r="C26" s="3" t="s">
        <v>25</v>
      </c>
      <c r="D26" s="6">
        <v>-2.9</v>
      </c>
      <c r="E26" s="23" t="s">
        <v>70</v>
      </c>
      <c r="G26" s="48" t="s">
        <v>100</v>
      </c>
      <c r="H26" s="2" t="s">
        <v>102</v>
      </c>
      <c r="I26" s="12">
        <f>((D20-D26)*D27)/(D15+D16+D17+D19)</f>
        <v>30.725286802640003</v>
      </c>
      <c r="J26" s="70" t="s">
        <v>1</v>
      </c>
    </row>
    <row r="27" spans="2:10" ht="18.600000000000001" customHeight="1" thickBot="1" x14ac:dyDescent="0.3">
      <c r="B27" s="30" t="s">
        <v>88</v>
      </c>
      <c r="C27" s="3" t="s">
        <v>84</v>
      </c>
      <c r="D27" s="6">
        <v>1</v>
      </c>
      <c r="E27" s="23" t="s">
        <v>85</v>
      </c>
      <c r="G27" s="48" t="s">
        <v>101</v>
      </c>
      <c r="H27" s="2" t="s">
        <v>103</v>
      </c>
      <c r="I27" s="52">
        <f>((I20-D26)*D27)/(I15+I16+I17+I19)</f>
        <v>23.937668215900679</v>
      </c>
      <c r="J27" s="70" t="s">
        <v>1</v>
      </c>
    </row>
    <row r="28" spans="2:10" ht="16.149999999999999" customHeight="1" thickBot="1" x14ac:dyDescent="0.3">
      <c r="B28" s="42" t="s">
        <v>117</v>
      </c>
      <c r="C28" s="26" t="s">
        <v>11</v>
      </c>
      <c r="D28" s="27">
        <v>26</v>
      </c>
      <c r="E28" s="28" t="s">
        <v>12</v>
      </c>
      <c r="G28" s="49" t="s">
        <v>92</v>
      </c>
      <c r="H28" s="50" t="s">
        <v>93</v>
      </c>
      <c r="I28" s="53">
        <f>I26+I27</f>
        <v>54.662955018540686</v>
      </c>
      <c r="J28" s="51" t="s">
        <v>1</v>
      </c>
    </row>
  </sheetData>
  <mergeCells count="9">
    <mergeCell ref="N2:BC2"/>
    <mergeCell ref="M2:M3"/>
    <mergeCell ref="B2:E3"/>
    <mergeCell ref="G2:J3"/>
    <mergeCell ref="B23:E24"/>
    <mergeCell ref="L2:L3"/>
    <mergeCell ref="G24:J24"/>
    <mergeCell ref="I23:J23"/>
    <mergeCell ref="I22:J22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6</xdr:col>
                    <xdr:colOff>19050</xdr:colOff>
                    <xdr:row>22</xdr:row>
                    <xdr:rowOff>19050</xdr:rowOff>
                  </from>
                  <to>
                    <xdr:col>6</xdr:col>
                    <xdr:colOff>2771775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9</xdr:col>
                    <xdr:colOff>1038225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B2:B44"/>
  <sheetViews>
    <sheetView workbookViewId="0">
      <selection activeCell="E55" sqref="E55"/>
    </sheetView>
  </sheetViews>
  <sheetFormatPr defaultRowHeight="15" x14ac:dyDescent="0.25"/>
  <cols>
    <col min="2" max="2" width="19" customWidth="1"/>
  </cols>
  <sheetData>
    <row r="2" spans="2:2" x14ac:dyDescent="0.25">
      <c r="B2" s="77" t="s">
        <v>135</v>
      </c>
    </row>
    <row r="3" spans="2:2" x14ac:dyDescent="0.25">
      <c r="B3" s="78" t="s">
        <v>136</v>
      </c>
    </row>
    <row r="4" spans="2:2" x14ac:dyDescent="0.25">
      <c r="B4" s="78" t="s">
        <v>142</v>
      </c>
    </row>
    <row r="5" spans="2:2" x14ac:dyDescent="0.25">
      <c r="B5" s="78" t="s">
        <v>143</v>
      </c>
    </row>
    <row r="6" spans="2:2" x14ac:dyDescent="0.25">
      <c r="B6" s="78" t="s">
        <v>137</v>
      </c>
    </row>
    <row r="7" spans="2:2" x14ac:dyDescent="0.25">
      <c r="B7" s="79" t="s">
        <v>144</v>
      </c>
    </row>
    <row r="8" spans="2:2" x14ac:dyDescent="0.25">
      <c r="B8" s="79" t="s">
        <v>145</v>
      </c>
    </row>
    <row r="9" spans="2:2" x14ac:dyDescent="0.25">
      <c r="B9" s="79" t="s">
        <v>138</v>
      </c>
    </row>
    <row r="10" spans="2:2" x14ac:dyDescent="0.25">
      <c r="B10" s="79" t="s">
        <v>146</v>
      </c>
    </row>
    <row r="11" spans="2:2" x14ac:dyDescent="0.25">
      <c r="B11" s="79" t="s">
        <v>150</v>
      </c>
    </row>
    <row r="12" spans="2:2" x14ac:dyDescent="0.25">
      <c r="B12" s="79" t="s">
        <v>151</v>
      </c>
    </row>
    <row r="13" spans="2:2" x14ac:dyDescent="0.25">
      <c r="B13" s="79" t="s">
        <v>139</v>
      </c>
    </row>
    <row r="14" spans="2:2" x14ac:dyDescent="0.25">
      <c r="B14" s="79" t="s">
        <v>152</v>
      </c>
    </row>
    <row r="15" spans="2:2" x14ac:dyDescent="0.25">
      <c r="B15" s="79" t="s">
        <v>153</v>
      </c>
    </row>
    <row r="16" spans="2:2" x14ac:dyDescent="0.25">
      <c r="B16" s="79" t="s">
        <v>154</v>
      </c>
    </row>
    <row r="17" spans="2:2" x14ac:dyDescent="0.25">
      <c r="B17" s="79" t="s">
        <v>140</v>
      </c>
    </row>
    <row r="18" spans="2:2" x14ac:dyDescent="0.25">
      <c r="B18" s="79" t="s">
        <v>155</v>
      </c>
    </row>
    <row r="19" spans="2:2" x14ac:dyDescent="0.25">
      <c r="B19" s="79" t="s">
        <v>156</v>
      </c>
    </row>
    <row r="20" spans="2:2" x14ac:dyDescent="0.25">
      <c r="B20" s="79" t="s">
        <v>157</v>
      </c>
    </row>
    <row r="21" spans="2:2" x14ac:dyDescent="0.25">
      <c r="B21" s="79" t="s">
        <v>158</v>
      </c>
    </row>
    <row r="22" spans="2:2" x14ac:dyDescent="0.25">
      <c r="B22" s="79" t="s">
        <v>141</v>
      </c>
    </row>
    <row r="23" spans="2:2" x14ac:dyDescent="0.25">
      <c r="B23" s="79" t="s">
        <v>159</v>
      </c>
    </row>
    <row r="24" spans="2:2" x14ac:dyDescent="0.25">
      <c r="B24" s="79" t="s">
        <v>160</v>
      </c>
    </row>
    <row r="25" spans="2:2" x14ac:dyDescent="0.25">
      <c r="B25" s="79" t="s">
        <v>161</v>
      </c>
    </row>
    <row r="26" spans="2:2" x14ac:dyDescent="0.25">
      <c r="B26" s="79" t="s">
        <v>162</v>
      </c>
    </row>
    <row r="27" spans="2:2" x14ac:dyDescent="0.25">
      <c r="B27" s="79" t="s">
        <v>147</v>
      </c>
    </row>
    <row r="28" spans="2:2" x14ac:dyDescent="0.25">
      <c r="B28" s="79" t="s">
        <v>163</v>
      </c>
    </row>
    <row r="29" spans="2:2" x14ac:dyDescent="0.25">
      <c r="B29" s="79" t="s">
        <v>164</v>
      </c>
    </row>
    <row r="30" spans="2:2" x14ac:dyDescent="0.25">
      <c r="B30" s="79" t="s">
        <v>165</v>
      </c>
    </row>
    <row r="31" spans="2:2" x14ac:dyDescent="0.25">
      <c r="B31" s="79" t="s">
        <v>166</v>
      </c>
    </row>
    <row r="32" spans="2:2" x14ac:dyDescent="0.25">
      <c r="B32" s="79" t="s">
        <v>148</v>
      </c>
    </row>
    <row r="33" spans="2:2" x14ac:dyDescent="0.25">
      <c r="B33" s="79" t="s">
        <v>167</v>
      </c>
    </row>
    <row r="34" spans="2:2" x14ac:dyDescent="0.25">
      <c r="B34" s="79" t="s">
        <v>168</v>
      </c>
    </row>
    <row r="35" spans="2:2" x14ac:dyDescent="0.25">
      <c r="B35" s="79" t="s">
        <v>114</v>
      </c>
    </row>
    <row r="36" spans="2:2" x14ac:dyDescent="0.25">
      <c r="B36" s="79" t="s">
        <v>169</v>
      </c>
    </row>
    <row r="37" spans="2:2" x14ac:dyDescent="0.25">
      <c r="B37" s="79" t="s">
        <v>170</v>
      </c>
    </row>
    <row r="38" spans="2:2" x14ac:dyDescent="0.25">
      <c r="B38" s="79" t="s">
        <v>115</v>
      </c>
    </row>
    <row r="39" spans="2:2" x14ac:dyDescent="0.25">
      <c r="B39" s="79" t="s">
        <v>171</v>
      </c>
    </row>
    <row r="40" spans="2:2" x14ac:dyDescent="0.25">
      <c r="B40" s="79" t="s">
        <v>172</v>
      </c>
    </row>
    <row r="41" spans="2:2" x14ac:dyDescent="0.25">
      <c r="B41" s="79" t="s">
        <v>116</v>
      </c>
    </row>
    <row r="42" spans="2:2" x14ac:dyDescent="0.25">
      <c r="B42" s="79" t="s">
        <v>173</v>
      </c>
    </row>
    <row r="43" spans="2:2" x14ac:dyDescent="0.25">
      <c r="B43" s="79" t="s">
        <v>174</v>
      </c>
    </row>
    <row r="44" spans="2:2" x14ac:dyDescent="0.25">
      <c r="B44" s="79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Бесканальная</vt:lpstr>
      <vt:lpstr>Канальная</vt:lpstr>
      <vt:lpstr>Наружняя</vt:lpstr>
      <vt:lpstr>Тех.лист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Птицын Борис Дмитриевич</dc:creator>
  <cp:lastModifiedBy>Иванов Денис Александрович</cp:lastModifiedBy>
  <cp:lastPrinted>2017-07-12T12:52:10Z</cp:lastPrinted>
  <dcterms:created xsi:type="dcterms:W3CDTF">2017-07-10T10:19:21Z</dcterms:created>
  <dcterms:modified xsi:type="dcterms:W3CDTF">2021-06-28T08:28:55Z</dcterms:modified>
</cp:coreProperties>
</file>